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" yWindow="448" windowWidth="21152" windowHeight="10542" activeTab="1"/>
  </bookViews>
  <sheets>
    <sheet name="Rekapitulace stavby" sheetId="1" r:id="rId1"/>
    <sheet name="1 - NOVÉ OPLOCENÍ ÚTULKU ..." sheetId="2" r:id="rId2"/>
  </sheets>
  <definedNames>
    <definedName name="_xlnm._FilterDatabase" localSheetId="1" hidden="1">'1 - NOVÉ OPLOCENÍ ÚTULKU ...'!$C$92:$K$266</definedName>
    <definedName name="_xlnm.Print_Titles" localSheetId="1">'1 - NOVÉ OPLOCENÍ ÚTULKU ...'!$92:$92</definedName>
    <definedName name="_xlnm.Print_Titles" localSheetId="0">'Rekapitulace stavby'!$52:$52</definedName>
    <definedName name="_xlnm.Print_Area" localSheetId="1">'1 - NOVÉ OPLOCENÍ ÚTULKU ...'!$C$4:$J$39,'1 - NOVÉ OPLOCENÍ ÚTULKU ...'!$C$45:$J$74,'1 - NOVÉ OPLOCENÍ ÚTULKU ...'!$C$80:$K$266</definedName>
    <definedName name="_xlnm.Print_Area" localSheetId="0">'Rekapitulace stavby'!$D$4:$AO$36,'Rekapitulace stavby'!$C$42:$AQ$56</definedName>
  </definedNames>
  <calcPr fullCalcOnLoad="1"/>
</workbook>
</file>

<file path=xl/sharedStrings.xml><?xml version="1.0" encoding="utf-8"?>
<sst xmlns="http://schemas.openxmlformats.org/spreadsheetml/2006/main" count="2073" uniqueCount="395">
  <si>
    <t>Export Komplet</t>
  </si>
  <si>
    <t/>
  </si>
  <si>
    <t>2.0</t>
  </si>
  <si>
    <t>False</t>
  </si>
  <si>
    <t>{9afe7d0d-3989-4111-9655-2c724a8cd4dd}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</si>
  <si>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</si>
  <si>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</si>
  <si>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</si>
  <si>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</si>
  <si>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</si>
  <si>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</si>
  <si>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</si>
  <si>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</si>
  <si>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</si>
  <si>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2019-12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</si>
  <si>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</si>
  <si>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</si>
  <si>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NOVÉ OPLOCENÍ ÚTULKU PRO OPUŠTĚNÉ A ZATOULANÉ PSY V TRUTNOVĚ</t>
  </si>
  <si>
    <t>KSO:</t>
  </si>
  <si>
    <t>CC-CZ:</t>
  </si>
  <si>
    <t>Místo:</t>
  </si>
  <si>
    <t>VRBOVÁ 459 TRUTNOV</t>
  </si>
  <si>
    <t>Datum:</t>
  </si>
  <si>
    <t>19. 3. 2019</t>
  </si>
  <si>
    <t>Zadavatel:</t>
  </si>
  <si>
    <t>IČ:</t>
  </si>
  <si>
    <t>MĚSTO TRUTNOV, SLOVANSKÉ NÁMĚSTÍ 165, TRUTNOV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</si>
  <si>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</si>
  <si>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</si>
  <si>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</si>
  <si>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</si>
  <si>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</si>
  <si>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</si>
  <si>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</si>
  <si>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Lenka Benešová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</si>
  <si>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</si>
  <si>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</si>
  <si>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</si>
  <si>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</si>
  <si>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</si>
  <si>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</si>
  <si>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</si>
  <si>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</si>
  <si>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</si>
  <si>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</si>
  <si>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</si>
  <si>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</si>
  <si>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</si>
  <si>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</si>
  <si>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</si>
  <si>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</si>
  <si>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</si>
  <si>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</si>
  <si>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</si>
  <si>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</si>
  <si>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</si>
  <si>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</si>
  <si>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</si>
  <si>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</si>
  <si>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</si>
  <si>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</si>
  <si>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</si>
  <si>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</si>
  <si>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</si>
  <si>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</si>
  <si>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</si>
  <si>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</si>
  <si>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</si>
  <si>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</si>
  <si>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</si>
  <si>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</si>
  <si>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</si>
  <si>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</si>
  <si>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</si>
  <si>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</si>
  <si>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</si>
  <si>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</si>
  <si>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{d2eb2ebe-db92-4887-af90-7b9930ccd125}</t>
  </si>
  <si>
    <t>2</t>
  </si>
  <si>
    <t>KRYCÍ LIST SOUPISU PRACÍ</t>
  </si>
  <si>
    <t>Objekt:</t>
  </si>
  <si>
    <t>1 - NOVÉ OPLOCENÍ ÚTULKU PRO OPUŠTĚNÉ A ZATOULANÉ PSY V TRUTNOVĚ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</si>
  <si>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</si>
  <si>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</si>
  <si>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</si>
  <si>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</si>
  <si>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</si>
  <si>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</si>
  <si>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</si>
  <si>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</si>
  <si>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</si>
  <si>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</si>
  <si>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</si>
  <si>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</si>
  <si>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</si>
  <si>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</si>
  <si>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</si>
  <si>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</si>
  <si>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</si>
  <si>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</si>
  <si>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</si>
  <si>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</si>
  <si>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</si>
  <si>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</si>
  <si>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</si>
  <si>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</si>
  <si>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</si>
  <si>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</si>
  <si>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</si>
  <si>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</si>
  <si>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</si>
  <si>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</si>
  <si>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</si>
  <si>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</si>
  <si>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</si>
  <si>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</si>
  <si>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</si>
  <si>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</si>
  <si>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</si>
  <si>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131111222r</t>
  </si>
  <si>
    <t>Ztížené vykopávky - Ochrana vzrostlých tújí které slouží jako živý plot - požadováno jejich zachování bez porušení kořenového systému</t>
  </si>
  <si>
    <t>soub</t>
  </si>
  <si>
    <t>4</t>
  </si>
  <si>
    <t>-1339695898</t>
  </si>
  <si>
    <t>131111333</t>
  </si>
  <si>
    <t>m</t>
  </si>
  <si>
    <t>CS ÚRS 2019 01</t>
  </si>
  <si>
    <t>-16474755</t>
  </si>
  <si>
    <t>VV</t>
  </si>
  <si>
    <t>" průměr vrtu 25 až 30 cm "</t>
  </si>
  <si>
    <t>" hloubka vrtu 1,0 m "</t>
  </si>
  <si>
    <t>1*113</t>
  </si>
  <si>
    <t>Součet</t>
  </si>
  <si>
    <t>3</t>
  </si>
  <si>
    <t>131111359</t>
  </si>
  <si>
    <t>-1749715422</t>
  </si>
  <si>
    <t>" předpokládá se ztížené vrtání v nesoudržné zemině "</t>
  </si>
  <si>
    <t>" s říčními valounky a podobně. Nacházíme se v místě "</t>
  </si>
  <si>
    <t>" původního řečiště. Dodavatel tyto ztížené zemní práce zohlední "</t>
  </si>
  <si>
    <t>" ve své ceně "</t>
  </si>
  <si>
    <t>113</t>
  </si>
  <si>
    <t>132312102</t>
  </si>
  <si>
    <t>Hloubení rýh š do 600 mm ručním nebo pneum nářadím v nesoudržných horninách tř. 4</t>
  </si>
  <si>
    <t>m3</t>
  </si>
  <si>
    <t>1050669415</t>
  </si>
  <si>
    <t>" předpokládá se ztížené kopání v nesoudržné zemině "</t>
  </si>
  <si>
    <t>" rýha pro podhrabové desky "</t>
  </si>
  <si>
    <t>(170+112)*0,1*0,25</t>
  </si>
  <si>
    <t>" rozšíření pro želbet. prahy pod brankami a bránou "</t>
  </si>
  <si>
    <t>" pro větší stabilitu a ztužení celého oplocení "</t>
  </si>
  <si>
    <t>(3+1*7)*0,35*0,3</t>
  </si>
  <si>
    <t>5</t>
  </si>
  <si>
    <t>132312109</t>
  </si>
  <si>
    <t>Příplatek za lepivost u hloubení rýh š do 600 mm ručním nebo pneum nářadím v hornině tř. 4</t>
  </si>
  <si>
    <t>80811000</t>
  </si>
  <si>
    <t>6</t>
  </si>
  <si>
    <t>162201211</t>
  </si>
  <si>
    <t>Vodorovné přemístění výkopku z horniny tř. 1 až 4 stavebním kolečkem do 10 m</t>
  </si>
  <si>
    <t>2036818293</t>
  </si>
  <si>
    <t>" manipulace s vykopanou zeminou v rámci staveniště "</t>
  </si>
  <si>
    <t>" přemístění k jámám po starých sloupcích "</t>
  </si>
  <si>
    <t>" zemina z vrtů "</t>
  </si>
  <si>
    <t>7,983</t>
  </si>
  <si>
    <t>" zemina z vykopaných rýh "</t>
  </si>
  <si>
    <t>8,1</t>
  </si>
  <si>
    <t>7</t>
  </si>
  <si>
    <t>162201219</t>
  </si>
  <si>
    <t>Příplatek k vodorovnému přemístění výkopku z horniny tř. 1 až 4 stavebním kolečkem ZKD 10 m</t>
  </si>
  <si>
    <t>-146696764</t>
  </si>
  <si>
    <t>16,083*7</t>
  </si>
  <si>
    <t>8</t>
  </si>
  <si>
    <t>174201666r</t>
  </si>
  <si>
    <t>Zásyp jam D do 300 mm</t>
  </si>
  <si>
    <t>kus</t>
  </si>
  <si>
    <t>1408011521</t>
  </si>
  <si>
    <t>" zásyp jam po starých sloupcích, nebudou-li odpovídat "</t>
  </si>
  <si>
    <t>" místům instalace nových sloupků "</t>
  </si>
  <si>
    <t>" zásyp zeminou vykopanou v místě + hutnění "</t>
  </si>
  <si>
    <t>137</t>
  </si>
  <si>
    <t>9</t>
  </si>
  <si>
    <t>181111121</t>
  </si>
  <si>
    <t>Plošná úprava terénu do 500 m2 zemina tř 1 až 4 nerovnosti do 150 mm v rovinně a svahu do 1:5</t>
  </si>
  <si>
    <t>m2</t>
  </si>
  <si>
    <t>57220972</t>
  </si>
  <si>
    <t>" podél oplocení "</t>
  </si>
  <si>
    <t>" cena včetně řádného udusání zeminy "</t>
  </si>
  <si>
    <t>" kolem podhrabových desek "</t>
  </si>
  <si>
    <t>(170+112)*1*2</t>
  </si>
  <si>
    <t>10</t>
  </si>
  <si>
    <t>181411121</t>
  </si>
  <si>
    <t>Založení lučního trávníku výsevem plochy do 1000 m2 v rovině a ve svahu do 1:5</t>
  </si>
  <si>
    <t>280758510</t>
  </si>
  <si>
    <t>11</t>
  </si>
  <si>
    <t>M</t>
  </si>
  <si>
    <t>00572100</t>
  </si>
  <si>
    <t>osivo jetelotráva intenzivní víceletá</t>
  </si>
  <si>
    <t>kg</t>
  </si>
  <si>
    <t>-1222574787</t>
  </si>
  <si>
    <t>564*0,04</t>
  </si>
  <si>
    <t>Zakládání</t>
  </si>
  <si>
    <t>12</t>
  </si>
  <si>
    <t>271532211</t>
  </si>
  <si>
    <t>Podsyp pod základové konstrukce se zhutněním z hrubého kameniva frakce 32 až 63 mm</t>
  </si>
  <si>
    <t>1099874549</t>
  </si>
  <si>
    <t>" podsyp pod železobetonové prahy "</t>
  </si>
  <si>
    <t>10*0,3*0,1</t>
  </si>
  <si>
    <t>13</t>
  </si>
  <si>
    <t>274313711</t>
  </si>
  <si>
    <t>Základové pásy z betonu tř. C 20/25</t>
  </si>
  <si>
    <t>1844008319</t>
  </si>
  <si>
    <t>" železobetonové prahy pro větší stabilitu "</t>
  </si>
  <si>
    <t>0,75</t>
  </si>
  <si>
    <t>14</t>
  </si>
  <si>
    <t>275313711</t>
  </si>
  <si>
    <t>Základové patky z betonu tř. C 20/25</t>
  </si>
  <si>
    <t>97657415</t>
  </si>
  <si>
    <t>" u položky osazení a zabetonování sloupků "</t>
  </si>
  <si>
    <t>" je počítáno množství betonu do 0,08 m3 na patku "</t>
  </si>
  <si>
    <t>" lze předpokládat, že při vrtání jam dojde k vytvoření "</t>
  </si>
  <si>
    <t>" bočních kapes (kaveren) apod. Tato položka obsahuje cenu "</t>
  </si>
  <si>
    <t>" za případný možný prolev betonu do boků vrtů "</t>
  </si>
  <si>
    <t>" a zalití  těchto kapes "</t>
  </si>
  <si>
    <t>279361821</t>
  </si>
  <si>
    <t>Výztuž základových zdí nosných betonářskou ocelí 10 505 - odborný odhad</t>
  </si>
  <si>
    <t>t</t>
  </si>
  <si>
    <t>1826581268</t>
  </si>
  <si>
    <t>Svislé a kompletní konstrukce</t>
  </si>
  <si>
    <t>16</t>
  </si>
  <si>
    <t>338171123</t>
  </si>
  <si>
    <t>Osazování sloupků a vzpěr plotových ocelových v do 2,60 m se zabetonováním</t>
  </si>
  <si>
    <t>1658388519</t>
  </si>
  <si>
    <t>Ostatní konstrukce a práce, bourání</t>
  </si>
  <si>
    <t>17</t>
  </si>
  <si>
    <t>961044000r</t>
  </si>
  <si>
    <t>Likvidace betonového bloku uvnitř útulku, ležícího v místě trasy oplocení</t>
  </si>
  <si>
    <t>-706996347</t>
  </si>
  <si>
    <t>18</t>
  </si>
  <si>
    <t>966003888r</t>
  </si>
  <si>
    <t>Rozebrání a odstranění dřevěných klád ležících podél oplocení a místy přichycených skobami k zemi - dřevěné kulány proti podhrabání</t>
  </si>
  <si>
    <t>-1707055332</t>
  </si>
  <si>
    <t>282</t>
  </si>
  <si>
    <t>19</t>
  </si>
  <si>
    <t>966071711</t>
  </si>
  <si>
    <t>Bourání sloupků a vzpěr plotových ocelových do 2,5 m zabetonovaných</t>
  </si>
  <si>
    <t>908629597</t>
  </si>
  <si>
    <t>" cena včetně vykopání betonových patek "</t>
  </si>
  <si>
    <t>76+59+2</t>
  </si>
  <si>
    <t>20</t>
  </si>
  <si>
    <t>966071822</t>
  </si>
  <si>
    <t>Rozebrání oplocení z drátěného pletiva se čtvercovými oky výšky do 2,0 m</t>
  </si>
  <si>
    <t>319070854</t>
  </si>
  <si>
    <t>170+112</t>
  </si>
  <si>
    <t>966071823</t>
  </si>
  <si>
    <t xml:space="preserve">Rozebrání provizorního kovového kotce, přistavěného k zadní straně hlavní budovy útulku </t>
  </si>
  <si>
    <t>426522005</t>
  </si>
  <si>
    <t>22</t>
  </si>
  <si>
    <t>966071832</t>
  </si>
  <si>
    <t>Rozebrání ostnatého drátu výšky přes 2,0 m</t>
  </si>
  <si>
    <t>825011425</t>
  </si>
  <si>
    <t>282*2</t>
  </si>
  <si>
    <t>23</t>
  </si>
  <si>
    <t>966073810</t>
  </si>
  <si>
    <t>Rozebrání vrat a vrátek k oplocení plochy do 2 m2</t>
  </si>
  <si>
    <t>98979310</t>
  </si>
  <si>
    <t>" malé vstupní branky do kotců "</t>
  </si>
  <si>
    <t>" + zadní branka v obvodovém oplocení "</t>
  </si>
  <si>
    <t>1+6</t>
  </si>
  <si>
    <t>24</t>
  </si>
  <si>
    <t>966073811</t>
  </si>
  <si>
    <t>Rozebrání vrat a vrátek k oplocení plochy do 6 m2</t>
  </si>
  <si>
    <t>-1450995683</t>
  </si>
  <si>
    <t>" křídla hlavní vstupní brány "</t>
  </si>
  <si>
    <t>" včetně ocelového rámu "</t>
  </si>
  <si>
    <t>997</t>
  </si>
  <si>
    <t>Přesun sutě</t>
  </si>
  <si>
    <t>25</t>
  </si>
  <si>
    <t>997013151</t>
  </si>
  <si>
    <t>Vnitrostaveništní doprava suti a vybouraných hmot pro budovy v do 6 m s omezením mechanizace</t>
  </si>
  <si>
    <t>-667821728</t>
  </si>
  <si>
    <t>26</t>
  </si>
  <si>
    <t>997013501</t>
  </si>
  <si>
    <t>Odvoz suti a vybouraných hmot na skládku nebo meziskládku do 1 km se složením</t>
  </si>
  <si>
    <t>-295905100</t>
  </si>
  <si>
    <t>27</t>
  </si>
  <si>
    <t>997013509</t>
  </si>
  <si>
    <t>Příplatek k odvozu suti a vybouraných hmot na skládku ZKD 1 km přes 1 km</t>
  </si>
  <si>
    <t>-503303890</t>
  </si>
  <si>
    <t>22,411*9</t>
  </si>
  <si>
    <t>28</t>
  </si>
  <si>
    <t>997013666r</t>
  </si>
  <si>
    <t>Uložení kovového odpadu ve sběrných surovinách - položka bez poplatku za uložení</t>
  </si>
  <si>
    <t>-1735055234</t>
  </si>
  <si>
    <t>22,411-8,85-4,155</t>
  </si>
  <si>
    <t>29</t>
  </si>
  <si>
    <t>997013801</t>
  </si>
  <si>
    <t xml:space="preserve">Poplatek za uložení na skládce (skládkovné) stavebního odpadu betonového </t>
  </si>
  <si>
    <t>1481768272</t>
  </si>
  <si>
    <t>30</t>
  </si>
  <si>
    <t>997013811</t>
  </si>
  <si>
    <t xml:space="preserve">Poplatek za uložení na skládce (skládkovné) stavebního odpadu dřevěného </t>
  </si>
  <si>
    <t>-1567636588</t>
  </si>
  <si>
    <t>998</t>
  </si>
  <si>
    <t>Přesun hmot</t>
  </si>
  <si>
    <t>31</t>
  </si>
  <si>
    <t>998232110</t>
  </si>
  <si>
    <t>Přesun hmot pro oplocení zděné z cihel nebo tvárnic, popř. se svislou kcí kovovou, nebo dřevěnou v do 3 m</t>
  </si>
  <si>
    <t>-1928237827</t>
  </si>
  <si>
    <t>32</t>
  </si>
  <si>
    <t>998232121</t>
  </si>
  <si>
    <t>Příplatek k přesunu hmot pro oplocení zděné, kovové, nebo dřevěné  za zvětšený přesun do 1000 m</t>
  </si>
  <si>
    <t>119620574</t>
  </si>
  <si>
    <t>PSV</t>
  </si>
  <si>
    <t>Práce a dodávky PSV</t>
  </si>
  <si>
    <t>767</t>
  </si>
  <si>
    <t>Konstrukce zámečnické</t>
  </si>
  <si>
    <t>33</t>
  </si>
  <si>
    <t>767-1</t>
  </si>
  <si>
    <t>Dod. + Mtž. Nové montované modulární oplocení z 3D žárově zinkovaných dílců (panelů)</t>
  </si>
  <si>
    <t>-128574071</t>
  </si>
  <si>
    <t>" délky 250 cm, výšky 195 cm (+/- 5 cm) z drátů síly 5 mm "</t>
  </si>
  <si>
    <t>" s oky 20/5 cm s podezdívkou z rozměrově odpovídajících "</t>
  </si>
  <si>
    <t>" betonových podhrabových desek síly 5 cm, šířky 30 cm "</t>
  </si>
  <si>
    <t>" Tyto desky budou upevněny pomocí příslušných "</t>
  </si>
  <si>
    <t>" držáků ke sloupkům a budou 25 cm zapuštěny do terénu "</t>
  </si>
  <si>
    <t>" v předem vykopané rýze a zasypány. "</t>
  </si>
  <si>
    <t>" Jako kotevní prvek bude sloužit žárově zinkované sloupky "</t>
  </si>
  <si>
    <t>" čtvercového průřezu o straně 6 cm a délce 300 cm (+/- 10 cm), "</t>
  </si>
  <si>
    <t>" zabetonovaného do kopaných nebo vrtaných jamek. "</t>
  </si>
  <si>
    <t>" Venkovní oplocení má délku 170 mb a jeho součástí je i "</t>
  </si>
  <si>
    <t>" nová vstupní dvoukřídlá brána a nová zadní jednokřídlá branka "</t>
  </si>
  <si>
    <t xml:space="preserve">" Obě v systému 3D jako oplocení. </t>
  </si>
  <si>
    <t>" Horní konce sloupů u velké brány budou propojeny vodorovným "</t>
  </si>
  <si>
    <t>" břevnem z profilu "jakl" 50/40 mm "</t>
  </si>
  <si>
    <t>" Dvoukřídlá brána bude mít levé křídlo šířky 200 cm aretované "</t>
  </si>
  <si>
    <t>" v zavřené poloze uzamykatelnou vratovou závorou, "</t>
  </si>
  <si>
    <t>" pravé křídlo bude šířky 100 cm s uzamykáním na zámek FAB bez kliky. "</t>
  </si>
  <si>
    <t>" Vnitřní oplocení má délku 112 mb a bude shodného provedení "</t>
  </si>
  <si>
    <t>" jako oplocení obvodové. "</t>
  </si>
  <si>
    <t>" Vstupní branky do kotců opět šířky 100 cm "</t>
  </si>
  <si>
    <t>" Pro dosažení požadovaných rozměrů úseků oplocení bude "</t>
  </si>
  <si>
    <t>" nutné některá pole zkrátit. "</t>
  </si>
  <si>
    <t>" Jednotlivé branky se zámky FAB je třeba sjednotit "</t>
  </si>
  <si>
    <t>" tzv. systémovým klíčem dle potřeb provozovatele. "</t>
  </si>
  <si>
    <t>34</t>
  </si>
  <si>
    <t>998767201</t>
  </si>
  <si>
    <t>Přesun hmot procentní pro zámečnické konstrukce v objektech v do 6 m</t>
  </si>
  <si>
    <t>%</t>
  </si>
  <si>
    <t>-2078490256</t>
  </si>
  <si>
    <t>35</t>
  </si>
  <si>
    <t>998767292</t>
  </si>
  <si>
    <t>Příplatek k přesunu hmot procentní 767 za zvětšený přesun do 100 m</t>
  </si>
  <si>
    <t>-1076875802</t>
  </si>
  <si>
    <t>OST</t>
  </si>
  <si>
    <t>Ostatní</t>
  </si>
  <si>
    <t>36</t>
  </si>
  <si>
    <t>Ost. 1</t>
  </si>
  <si>
    <t>Poznámka č. 1. - položka bez ceny - pouze poznámka</t>
  </si>
  <si>
    <t>512</t>
  </si>
  <si>
    <t>-1087431224</t>
  </si>
  <si>
    <t>" Z důvodu, že toto oplocení musí dostatečně odolávat "</t>
  </si>
  <si>
    <t>" pokusům psů o únik, je nezbytné volit technologii "</t>
  </si>
  <si>
    <t>" upevnění a počet příslušných upevňovacích prvků "</t>
  </si>
  <si>
    <t>" jednotlivých panelů na sloupcích tak, aby "</t>
  </si>
  <si>
    <t>" se významně zvýšila tuhost dílců proti průhybu "</t>
  </si>
  <si>
    <t>" či vyhnutí ven z roviny oplocení "</t>
  </si>
  <si>
    <t>Ost. 3</t>
  </si>
  <si>
    <t>Poznámka č. 3. - položka bez ceny - pouze poznámka</t>
  </si>
  <si>
    <t>-1176160803</t>
  </si>
  <si>
    <t>" rozsah stavby a provedl kontrolní přeměření. Dle výsledku "</t>
  </si>
  <si>
    <t>" dle svých zkušeností z praxe, za podmínky dodržení "</t>
  </si>
  <si>
    <t>" požadavků zadávacího řízení. "</t>
  </si>
  <si>
    <t>" se stavbou související. "</t>
  </si>
  <si>
    <t>VRN</t>
  </si>
  <si>
    <t>Vedlejší rozpočtové náklady</t>
  </si>
  <si>
    <t>VRN1</t>
  </si>
  <si>
    <t>Průzkumné, geodetické a projektové práce</t>
  </si>
  <si>
    <t>010001000</t>
  </si>
  <si>
    <t>Vytýčení a rozměření trasy plotu</t>
  </si>
  <si>
    <t>1024</t>
  </si>
  <si>
    <t>1153864946</t>
  </si>
  <si>
    <t>VRN3</t>
  </si>
  <si>
    <t>Zařízení staveniště</t>
  </si>
  <si>
    <t>030001000</t>
  </si>
  <si>
    <t>Zařízení staveniště - stavební buňka, chemické WC, skládka materiálu, apod. - dle potřeb dodavatele</t>
  </si>
  <si>
    <t>1270100847</t>
  </si>
  <si>
    <t>VRN9</t>
  </si>
  <si>
    <t>Ostatní náklady</t>
  </si>
  <si>
    <t>090001000</t>
  </si>
  <si>
    <t>Ostatní náklady - mimostaveništní doprava, případně jiné náklady, které dodavateli s prováděním stavby mohou vzniknout</t>
  </si>
  <si>
    <t>414738367</t>
  </si>
  <si>
    <t>Příplatek za vrtání v kamenité nebo kořeny prorostlé půdě</t>
  </si>
  <si>
    <t>Vrtání jamek pro plotové sloupky D do 300 mm - ručně s motorovým vrtákem nebo strojním vrtákem samohybným</t>
  </si>
  <si>
    <t>" Doporučujeme zhotoviteli aby si provedl prohlídku staveniště a zmapoval si "</t>
  </si>
  <si>
    <t>" měření aby navrhl moduly jednotlivých díů oplocení "</t>
  </si>
  <si>
    <t>" V ceně díla musí být zahrnuty veškeré náklady 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</si>
</sst>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1"/>
      <color indexed="8"/>
      <name val="Calibri"/>
      <family val="2"/>
    </font>
    <font>
      <sz val="8"/>
      <color indexed="55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4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12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sz val="8"/>
      <color indexed="12"/>
      <name val="Arial CE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6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7" borderId="8" applyNumberFormat="0" applyAlignment="0" applyProtection="0"/>
    <xf numFmtId="0" fontId="41" fillId="19" borderId="8" applyNumberFormat="0" applyAlignment="0" applyProtection="0"/>
    <xf numFmtId="0" fontId="40" fillId="19" borderId="9" applyNumberFormat="0" applyAlignment="0" applyProtection="0"/>
    <xf numFmtId="0" fontId="4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18" borderId="0" xfId="0" applyFont="1" applyFill="1" applyAlignment="1" applyProtection="1">
      <alignment horizontal="left" vertical="center"/>
      <protection locked="0"/>
    </xf>
    <xf numFmtId="49" fontId="0" fillId="18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2" xfId="0" applyFont="1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0" fillId="19" borderId="0" xfId="0" applyFont="1" applyFill="1" applyAlignment="1">
      <alignment vertical="center"/>
    </xf>
    <xf numFmtId="0" fontId="4" fillId="19" borderId="15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vertical="center"/>
    </xf>
    <xf numFmtId="0" fontId="4" fillId="19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19" borderId="0" xfId="0" applyFont="1" applyFill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26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36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27" xfId="0" applyNumberFormat="1" applyFont="1" applyBorder="1" applyAlignment="1">
      <alignment vertical="center"/>
    </xf>
    <xf numFmtId="4" fontId="27" fillId="0" borderId="28" xfId="0" applyNumberFormat="1" applyFont="1" applyBorder="1" applyAlignment="1">
      <alignment vertical="center"/>
    </xf>
    <xf numFmtId="166" fontId="27" fillId="0" borderId="28" xfId="0" applyNumberFormat="1" applyFont="1" applyBorder="1" applyAlignment="1">
      <alignment vertical="center"/>
    </xf>
    <xf numFmtId="4" fontId="27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4" fillId="19" borderId="16" xfId="0" applyFont="1" applyFill="1" applyBorder="1" applyAlignment="1">
      <alignment horizontal="right" vertical="center"/>
    </xf>
    <xf numFmtId="0" fontId="0" fillId="19" borderId="16" xfId="0" applyFont="1" applyFill="1" applyBorder="1" applyAlignment="1" applyProtection="1">
      <alignment vertical="center"/>
      <protection locked="0"/>
    </xf>
    <xf numFmtId="4" fontId="4" fillId="19" borderId="16" xfId="0" applyNumberFormat="1" applyFont="1" applyFill="1" applyBorder="1" applyAlignment="1">
      <alignment vertical="center"/>
    </xf>
    <xf numFmtId="0" fontId="0" fillId="19" borderId="30" xfId="0" applyFont="1" applyFill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0" fillId="19" borderId="0" xfId="0" applyFont="1" applyFill="1" applyAlignment="1">
      <alignment horizontal="left" vertical="center"/>
    </xf>
    <xf numFmtId="0" fontId="0" fillId="19" borderId="0" xfId="0" applyFont="1" applyFill="1" applyAlignment="1" applyProtection="1">
      <alignment vertical="center"/>
      <protection locked="0"/>
    </xf>
    <xf numFmtId="0" fontId="20" fillId="19" borderId="0" xfId="0" applyFont="1" applyFill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 applyProtection="1">
      <alignment vertical="center"/>
      <protection locked="0"/>
    </xf>
    <xf numFmtId="4" fontId="6" fillId="0" borderId="28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 applyProtection="1">
      <alignment vertical="center"/>
      <protection locked="0"/>
    </xf>
    <xf numFmtId="4" fontId="7" fillId="0" borderId="28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20" fillId="19" borderId="22" xfId="0" applyFont="1" applyFill="1" applyBorder="1" applyAlignment="1">
      <alignment horizontal="center" vertical="center" wrapText="1"/>
    </xf>
    <xf numFmtId="0" fontId="20" fillId="19" borderId="23" xfId="0" applyFont="1" applyFill="1" applyBorder="1" applyAlignment="1">
      <alignment horizontal="center" vertical="center" wrapText="1"/>
    </xf>
    <xf numFmtId="0" fontId="20" fillId="19" borderId="23" xfId="0" applyFont="1" applyFill="1" applyBorder="1" applyAlignment="1" applyProtection="1">
      <alignment horizontal="center" vertical="center" wrapText="1"/>
      <protection locked="0"/>
    </xf>
    <xf numFmtId="0" fontId="20" fillId="19" borderId="24" xfId="0" applyFont="1" applyFill="1" applyBorder="1" applyAlignment="1">
      <alignment horizontal="center" vertical="center" wrapText="1"/>
    </xf>
    <xf numFmtId="0" fontId="20" fillId="19" borderId="0" xfId="0" applyFont="1" applyFill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8" fillId="0" borderId="19" xfId="0" applyNumberFormat="1" applyFont="1" applyBorder="1" applyAlignment="1">
      <alignment/>
    </xf>
    <xf numFmtId="166" fontId="28" fillId="0" borderId="20" xfId="0" applyNumberFormat="1" applyFont="1" applyBorder="1" applyAlignment="1">
      <alignment/>
    </xf>
    <xf numFmtId="4" fontId="18" fillId="0" borderId="0" xfId="0" applyNumberFormat="1" applyFont="1" applyAlignment="1">
      <alignment vertic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1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167" fontId="0" fillId="0" borderId="31" xfId="0" applyNumberFormat="1" applyFont="1" applyBorder="1" applyAlignment="1" applyProtection="1">
      <alignment vertical="center"/>
      <protection locked="0"/>
    </xf>
    <xf numFmtId="4" fontId="0" fillId="18" borderId="31" xfId="0" applyNumberFormat="1" applyFont="1" applyFill="1" applyBorder="1" applyAlignment="1" applyProtection="1">
      <alignment vertical="center"/>
      <protection locked="0"/>
    </xf>
    <xf numFmtId="4" fontId="0" fillId="0" borderId="31" xfId="0" applyNumberFormat="1" applyFont="1" applyBorder="1" applyAlignment="1" applyProtection="1">
      <alignment vertical="center"/>
      <protection locked="0"/>
    </xf>
    <xf numFmtId="0" fontId="2" fillId="18" borderId="2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0" fillId="0" borderId="31" xfId="0" applyFont="1" applyBorder="1" applyAlignment="1" applyProtection="1">
      <alignment horizontal="center" vertical="center"/>
      <protection locked="0"/>
    </xf>
    <xf numFmtId="49" fontId="30" fillId="0" borderId="31" xfId="0" applyNumberFormat="1" applyFont="1" applyBorder="1" applyAlignment="1" applyProtection="1">
      <alignment horizontal="left" vertical="center" wrapText="1"/>
      <protection locked="0"/>
    </xf>
    <xf numFmtId="0" fontId="30" fillId="0" borderId="31" xfId="0" applyFont="1" applyBorder="1" applyAlignment="1" applyProtection="1">
      <alignment horizontal="left" vertical="center" wrapText="1"/>
      <protection locked="0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167" fontId="30" fillId="0" borderId="31" xfId="0" applyNumberFormat="1" applyFont="1" applyBorder="1" applyAlignment="1" applyProtection="1">
      <alignment vertical="center"/>
      <protection locked="0"/>
    </xf>
    <xf numFmtId="4" fontId="30" fillId="18" borderId="31" xfId="0" applyNumberFormat="1" applyFont="1" applyFill="1" applyBorder="1" applyAlignment="1" applyProtection="1">
      <alignment vertical="center"/>
      <protection locked="0"/>
    </xf>
    <xf numFmtId="4" fontId="30" fillId="0" borderId="31" xfId="0" applyNumberFormat="1" applyFont="1" applyBorder="1" applyAlignment="1" applyProtection="1">
      <alignment vertical="center"/>
      <protection locked="0"/>
    </xf>
    <xf numFmtId="0" fontId="30" fillId="0" borderId="12" xfId="0" applyFont="1" applyBorder="1" applyAlignment="1">
      <alignment vertical="center"/>
    </xf>
    <xf numFmtId="0" fontId="30" fillId="18" borderId="26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167" fontId="0" fillId="18" borderId="31" xfId="0" applyNumberFormat="1" applyFont="1" applyFill="1" applyBorder="1" applyAlignment="1" applyProtection="1">
      <alignment vertical="center"/>
      <protection locked="0"/>
    </xf>
    <xf numFmtId="0" fontId="2" fillId="18" borderId="27" xfId="0" applyFont="1" applyFill="1" applyBorder="1" applyAlignment="1" applyProtection="1">
      <alignment horizontal="left" vertical="center"/>
      <protection locked="0"/>
    </xf>
    <xf numFmtId="0" fontId="2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6" fontId="2" fillId="0" borderId="28" xfId="0" applyNumberFormat="1" applyFont="1" applyBorder="1" applyAlignment="1">
      <alignment vertical="center"/>
    </xf>
    <xf numFmtId="166" fontId="2" fillId="0" borderId="29" xfId="0" applyNumberFormat="1" applyFont="1" applyBorder="1" applyAlignment="1">
      <alignment vertical="center"/>
    </xf>
    <xf numFmtId="4" fontId="0" fillId="0" borderId="31" xfId="0" applyNumberFormat="1" applyFont="1" applyFill="1" applyBorder="1" applyAlignment="1" applyProtection="1">
      <alignment vertical="center"/>
      <protection locked="0"/>
    </xf>
    <xf numFmtId="0" fontId="19" fillId="0" borderId="25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3" fillId="19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18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19" borderId="16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vertical="center"/>
    </xf>
    <xf numFmtId="4" fontId="4" fillId="19" borderId="16" xfId="0" applyNumberFormat="1" applyFont="1" applyFill="1" applyBorder="1" applyAlignment="1">
      <alignment vertical="center"/>
    </xf>
    <xf numFmtId="0" fontId="0" fillId="19" borderId="30" xfId="0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0" fillId="19" borderId="15" xfId="0" applyFont="1" applyFill="1" applyBorder="1" applyAlignment="1">
      <alignment horizontal="center" vertical="center"/>
    </xf>
    <xf numFmtId="0" fontId="20" fillId="19" borderId="16" xfId="0" applyFont="1" applyFill="1" applyBorder="1" applyAlignment="1">
      <alignment horizontal="left" vertical="center"/>
    </xf>
    <xf numFmtId="0" fontId="20" fillId="19" borderId="16" xfId="0" applyFont="1" applyFill="1" applyBorder="1" applyAlignment="1">
      <alignment horizontal="center" vertical="center"/>
    </xf>
    <xf numFmtId="0" fontId="20" fillId="19" borderId="16" xfId="0" applyFont="1" applyFill="1" applyBorder="1" applyAlignment="1">
      <alignment horizontal="right" vertical="center"/>
    </xf>
    <xf numFmtId="0" fontId="20" fillId="19" borderId="3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18" borderId="0" xfId="0" applyFont="1" applyFill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314325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314325</xdr:colOff>
      <xdr:row>1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75" customHeight="1">
      <c r="AR2" s="196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7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03" t="s">
        <v>14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R5" s="18"/>
      <c r="BE5" s="190" t="s">
        <v>15</v>
      </c>
      <c r="BS5" s="15" t="s">
        <v>6</v>
      </c>
    </row>
    <row r="6" spans="2:71" ht="36.75" customHeight="1">
      <c r="B6" s="18"/>
      <c r="D6" s="23" t="s">
        <v>16</v>
      </c>
      <c r="K6" s="204" t="s">
        <v>17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18"/>
      <c r="BE6" s="191"/>
      <c r="BS6" s="15" t="s">
        <v>6</v>
      </c>
    </row>
    <row r="7" spans="2:71" ht="12" customHeight="1">
      <c r="B7" s="18"/>
      <c r="D7" s="24" t="s">
        <v>18</v>
      </c>
      <c r="K7" s="15" t="s">
        <v>1</v>
      </c>
      <c r="AK7" s="24" t="s">
        <v>19</v>
      </c>
      <c r="AN7" s="15" t="s">
        <v>1</v>
      </c>
      <c r="AR7" s="18"/>
      <c r="BE7" s="191"/>
      <c r="BS7" s="15" t="s">
        <v>6</v>
      </c>
    </row>
    <row r="8" spans="2:71" ht="12" customHeight="1">
      <c r="B8" s="18"/>
      <c r="D8" s="24" t="s">
        <v>20</v>
      </c>
      <c r="K8" s="15" t="s">
        <v>21</v>
      </c>
      <c r="AK8" s="24" t="s">
        <v>22</v>
      </c>
      <c r="AN8" s="25" t="s">
        <v>23</v>
      </c>
      <c r="AR8" s="18"/>
      <c r="BE8" s="191"/>
      <c r="BS8" s="15" t="s">
        <v>6</v>
      </c>
    </row>
    <row r="9" spans="2:71" ht="14.25" customHeight="1">
      <c r="B9" s="18"/>
      <c r="AR9" s="18"/>
      <c r="BE9" s="191"/>
      <c r="BS9" s="15" t="s">
        <v>6</v>
      </c>
    </row>
    <row r="10" spans="2:71" ht="12" customHeight="1">
      <c r="B10" s="18"/>
      <c r="D10" s="24" t="s">
        <v>24</v>
      </c>
      <c r="AK10" s="24" t="s">
        <v>25</v>
      </c>
      <c r="AN10" s="15" t="s">
        <v>1</v>
      </c>
      <c r="AR10" s="18"/>
      <c r="BE10" s="191"/>
      <c r="BS10" s="15" t="s">
        <v>6</v>
      </c>
    </row>
    <row r="11" spans="2:71" ht="18" customHeight="1">
      <c r="B11" s="18"/>
      <c r="E11" s="15" t="s">
        <v>26</v>
      </c>
      <c r="AK11" s="24" t="s">
        <v>27</v>
      </c>
      <c r="AN11" s="15" t="s">
        <v>1</v>
      </c>
      <c r="AR11" s="18"/>
      <c r="BE11" s="191"/>
      <c r="BS11" s="15" t="s">
        <v>6</v>
      </c>
    </row>
    <row r="12" spans="2:71" ht="6.75" customHeight="1">
      <c r="B12" s="18"/>
      <c r="AR12" s="18"/>
      <c r="BE12" s="191"/>
      <c r="BS12" s="15" t="s">
        <v>6</v>
      </c>
    </row>
    <row r="13" spans="2:71" ht="12" customHeight="1">
      <c r="B13" s="18"/>
      <c r="D13" s="24" t="s">
        <v>28</v>
      </c>
      <c r="AK13" s="24" t="s">
        <v>25</v>
      </c>
      <c r="AN13" s="26" t="s">
        <v>29</v>
      </c>
      <c r="AR13" s="18"/>
      <c r="BE13" s="191"/>
      <c r="BS13" s="15" t="s">
        <v>6</v>
      </c>
    </row>
    <row r="14" spans="2:71" ht="10.5">
      <c r="B14" s="18"/>
      <c r="E14" s="205" t="s">
        <v>29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4" t="s">
        <v>27</v>
      </c>
      <c r="AN14" s="26" t="s">
        <v>29</v>
      </c>
      <c r="AR14" s="18"/>
      <c r="BE14" s="191"/>
      <c r="BS14" s="15" t="s">
        <v>6</v>
      </c>
    </row>
    <row r="15" spans="2:71" ht="6.75" customHeight="1">
      <c r="B15" s="18"/>
      <c r="AR15" s="18"/>
      <c r="BE15" s="191"/>
      <c r="BS15" s="15" t="s">
        <v>3</v>
      </c>
    </row>
    <row r="16" spans="2:71" ht="12" customHeight="1">
      <c r="B16" s="18"/>
      <c r="D16" s="24" t="s">
        <v>30</v>
      </c>
      <c r="AK16" s="24" t="s">
        <v>25</v>
      </c>
      <c r="AN16" s="15" t="s">
        <v>1</v>
      </c>
      <c r="AR16" s="18"/>
      <c r="BE16" s="191"/>
      <c r="BS16" s="15" t="s">
        <v>3</v>
      </c>
    </row>
    <row r="17" spans="2:71" ht="18" customHeight="1">
      <c r="B17" s="18"/>
      <c r="E17" s="15" t="s">
        <v>31</v>
      </c>
      <c r="AK17" s="24" t="s">
        <v>27</v>
      </c>
      <c r="AN17" s="15" t="s">
        <v>1</v>
      </c>
      <c r="AR17" s="18"/>
      <c r="BE17" s="191"/>
      <c r="BS17" s="15" t="s">
        <v>32</v>
      </c>
    </row>
    <row r="18" spans="2:71" ht="6.75" customHeight="1">
      <c r="B18" s="18"/>
      <c r="AR18" s="18"/>
      <c r="BE18" s="191"/>
      <c r="BS18" s="15" t="s">
        <v>6</v>
      </c>
    </row>
    <row r="19" spans="2:71" ht="12" customHeight="1">
      <c r="B19" s="18"/>
      <c r="D19" s="24" t="s">
        <v>33</v>
      </c>
      <c r="AK19" s="24" t="s">
        <v>25</v>
      </c>
      <c r="AN19" s="15" t="s">
        <v>1</v>
      </c>
      <c r="AR19" s="18"/>
      <c r="BE19" s="191"/>
      <c r="BS19" s="15" t="s">
        <v>6</v>
      </c>
    </row>
    <row r="20" spans="2:71" ht="18" customHeight="1">
      <c r="B20" s="18"/>
      <c r="E20" s="15" t="s">
        <v>34</v>
      </c>
      <c r="AK20" s="24" t="s">
        <v>27</v>
      </c>
      <c r="AN20" s="15" t="s">
        <v>1</v>
      </c>
      <c r="AR20" s="18"/>
      <c r="BE20" s="191"/>
      <c r="BS20" s="15" t="s">
        <v>32</v>
      </c>
    </row>
    <row r="21" spans="2:57" ht="6.75" customHeight="1">
      <c r="B21" s="18"/>
      <c r="AR21" s="18"/>
      <c r="BE21" s="191"/>
    </row>
    <row r="22" spans="2:57" ht="12" customHeight="1">
      <c r="B22" s="18"/>
      <c r="D22" s="24" t="s">
        <v>35</v>
      </c>
      <c r="AR22" s="18"/>
      <c r="BE22" s="191"/>
    </row>
    <row r="23" spans="2:57" ht="16.5" customHeight="1">
      <c r="B23" s="18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8"/>
      <c r="BE23" s="191"/>
    </row>
    <row r="24" spans="2:57" ht="6.75" customHeight="1">
      <c r="B24" s="18"/>
      <c r="AR24" s="18"/>
      <c r="BE24" s="191"/>
    </row>
    <row r="25" spans="2:57" ht="6.75" customHeight="1">
      <c r="B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8"/>
      <c r="BE25" s="191"/>
    </row>
    <row r="26" spans="2:57" s="1" customFormat="1" ht="25.5" customHeight="1">
      <c r="B26" s="29"/>
      <c r="D26" s="30" t="s">
        <v>36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2">
        <f>ROUND(AG54,2)</f>
        <v>0</v>
      </c>
      <c r="AL26" s="193"/>
      <c r="AM26" s="193"/>
      <c r="AN26" s="193"/>
      <c r="AO26" s="193"/>
      <c r="AR26" s="29"/>
      <c r="BE26" s="191"/>
    </row>
    <row r="27" spans="2:57" s="1" customFormat="1" ht="6.75" customHeight="1">
      <c r="B27" s="29"/>
      <c r="AR27" s="29"/>
      <c r="BE27" s="191"/>
    </row>
    <row r="28" spans="2:57" s="1" customFormat="1" ht="10.5">
      <c r="B28" s="29"/>
      <c r="L28" s="194" t="s">
        <v>37</v>
      </c>
      <c r="M28" s="194"/>
      <c r="N28" s="194"/>
      <c r="O28" s="194"/>
      <c r="P28" s="194"/>
      <c r="W28" s="194" t="s">
        <v>38</v>
      </c>
      <c r="X28" s="194"/>
      <c r="Y28" s="194"/>
      <c r="Z28" s="194"/>
      <c r="AA28" s="194"/>
      <c r="AB28" s="194"/>
      <c r="AC28" s="194"/>
      <c r="AD28" s="194"/>
      <c r="AE28" s="194"/>
      <c r="AK28" s="194" t="s">
        <v>39</v>
      </c>
      <c r="AL28" s="194"/>
      <c r="AM28" s="194"/>
      <c r="AN28" s="194"/>
      <c r="AO28" s="194"/>
      <c r="AR28" s="29"/>
      <c r="BE28" s="191"/>
    </row>
    <row r="29" spans="2:57" s="2" customFormat="1" ht="14.25" customHeight="1">
      <c r="B29" s="33"/>
      <c r="D29" s="24" t="s">
        <v>40</v>
      </c>
      <c r="F29" s="24" t="s">
        <v>41</v>
      </c>
      <c r="L29" s="195">
        <v>0.21</v>
      </c>
      <c r="M29" s="189"/>
      <c r="N29" s="189"/>
      <c r="O29" s="189"/>
      <c r="P29" s="189"/>
      <c r="W29" s="188">
        <f>ROUND(AZ54,2)</f>
        <v>0</v>
      </c>
      <c r="X29" s="189"/>
      <c r="Y29" s="189"/>
      <c r="Z29" s="189"/>
      <c r="AA29" s="189"/>
      <c r="AB29" s="189"/>
      <c r="AC29" s="189"/>
      <c r="AD29" s="189"/>
      <c r="AE29" s="189"/>
      <c r="AK29" s="188">
        <f>ROUND(AV54,2)</f>
        <v>0</v>
      </c>
      <c r="AL29" s="189"/>
      <c r="AM29" s="189"/>
      <c r="AN29" s="189"/>
      <c r="AO29" s="189"/>
      <c r="AR29" s="33"/>
      <c r="BE29" s="191"/>
    </row>
    <row r="30" spans="2:57" s="2" customFormat="1" ht="14.25" customHeight="1">
      <c r="B30" s="33"/>
      <c r="F30" s="24" t="s">
        <v>42</v>
      </c>
      <c r="L30" s="195">
        <v>0.15</v>
      </c>
      <c r="M30" s="189"/>
      <c r="N30" s="189"/>
      <c r="O30" s="189"/>
      <c r="P30" s="189"/>
      <c r="W30" s="188">
        <f>ROUND(BA54,2)</f>
        <v>0</v>
      </c>
      <c r="X30" s="189"/>
      <c r="Y30" s="189"/>
      <c r="Z30" s="189"/>
      <c r="AA30" s="189"/>
      <c r="AB30" s="189"/>
      <c r="AC30" s="189"/>
      <c r="AD30" s="189"/>
      <c r="AE30" s="189"/>
      <c r="AK30" s="188">
        <f>ROUND(AW54,2)</f>
        <v>0</v>
      </c>
      <c r="AL30" s="189"/>
      <c r="AM30" s="189"/>
      <c r="AN30" s="189"/>
      <c r="AO30" s="189"/>
      <c r="AR30" s="33"/>
      <c r="BE30" s="191"/>
    </row>
    <row r="31" spans="2:57" s="2" customFormat="1" ht="14.25" customHeight="1" hidden="1">
      <c r="B31" s="33"/>
      <c r="F31" s="24" t="s">
        <v>43</v>
      </c>
      <c r="L31" s="195">
        <v>0.21</v>
      </c>
      <c r="M31" s="189"/>
      <c r="N31" s="189"/>
      <c r="O31" s="189"/>
      <c r="P31" s="189"/>
      <c r="W31" s="188">
        <f>ROUND(BB54,2)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3"/>
      <c r="BE31" s="191"/>
    </row>
    <row r="32" spans="2:57" s="2" customFormat="1" ht="14.25" customHeight="1" hidden="1">
      <c r="B32" s="33"/>
      <c r="F32" s="24" t="s">
        <v>44</v>
      </c>
      <c r="L32" s="195">
        <v>0.15</v>
      </c>
      <c r="M32" s="189"/>
      <c r="N32" s="189"/>
      <c r="O32" s="189"/>
      <c r="P32" s="189"/>
      <c r="W32" s="188">
        <f>ROUND(BC54,2)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3"/>
      <c r="BE32" s="191"/>
    </row>
    <row r="33" spans="2:57" s="2" customFormat="1" ht="14.25" customHeight="1" hidden="1">
      <c r="B33" s="33"/>
      <c r="F33" s="24" t="s">
        <v>45</v>
      </c>
      <c r="L33" s="195">
        <v>0</v>
      </c>
      <c r="M33" s="189"/>
      <c r="N33" s="189"/>
      <c r="O33" s="189"/>
      <c r="P33" s="189"/>
      <c r="W33" s="188">
        <f>ROUND(BD54,2)</f>
        <v>0</v>
      </c>
      <c r="X33" s="189"/>
      <c r="Y33" s="189"/>
      <c r="Z33" s="189"/>
      <c r="AA33" s="189"/>
      <c r="AB33" s="189"/>
      <c r="AC33" s="189"/>
      <c r="AD33" s="189"/>
      <c r="AE33" s="189"/>
      <c r="AK33" s="188">
        <v>0</v>
      </c>
      <c r="AL33" s="189"/>
      <c r="AM33" s="189"/>
      <c r="AN33" s="189"/>
      <c r="AO33" s="189"/>
      <c r="AR33" s="33"/>
      <c r="BE33" s="191"/>
    </row>
    <row r="34" spans="2:57" s="1" customFormat="1" ht="6.75" customHeight="1">
      <c r="B34" s="29"/>
      <c r="AR34" s="29"/>
      <c r="BE34" s="191"/>
    </row>
    <row r="35" spans="2:44" s="1" customFormat="1" ht="25.5" customHeight="1">
      <c r="B35" s="29"/>
      <c r="C35" s="34"/>
      <c r="D35" s="35" t="s">
        <v>46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47</v>
      </c>
      <c r="U35" s="36"/>
      <c r="V35" s="36"/>
      <c r="W35" s="36"/>
      <c r="X35" s="210" t="s">
        <v>48</v>
      </c>
      <c r="Y35" s="211"/>
      <c r="Z35" s="211"/>
      <c r="AA35" s="211"/>
      <c r="AB35" s="211"/>
      <c r="AC35" s="36"/>
      <c r="AD35" s="36"/>
      <c r="AE35" s="36"/>
      <c r="AF35" s="36"/>
      <c r="AG35" s="36"/>
      <c r="AH35" s="36"/>
      <c r="AI35" s="36"/>
      <c r="AJ35" s="36"/>
      <c r="AK35" s="212">
        <f>SUM(AK26:AK33)</f>
        <v>0</v>
      </c>
      <c r="AL35" s="211"/>
      <c r="AM35" s="211"/>
      <c r="AN35" s="211"/>
      <c r="AO35" s="213"/>
      <c r="AP35" s="34"/>
      <c r="AQ35" s="34"/>
      <c r="AR35" s="29"/>
    </row>
    <row r="36" spans="2:44" s="1" customFormat="1" ht="6.75" customHeight="1">
      <c r="B36" s="29"/>
      <c r="AR36" s="29"/>
    </row>
    <row r="37" spans="2:44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7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75" customHeight="1">
      <c r="B42" s="29"/>
      <c r="C42" s="19" t="s">
        <v>49</v>
      </c>
      <c r="AR42" s="29"/>
    </row>
    <row r="43" spans="2:44" s="1" customFormat="1" ht="6.75" customHeight="1">
      <c r="B43" s="29"/>
      <c r="AR43" s="29"/>
    </row>
    <row r="44" spans="2:44" s="1" customFormat="1" ht="12" customHeight="1">
      <c r="B44" s="29"/>
      <c r="C44" s="24" t="s">
        <v>13</v>
      </c>
      <c r="L44" s="1" t="str">
        <f>K5</f>
        <v>2019-12</v>
      </c>
      <c r="AR44" s="29"/>
    </row>
    <row r="45" spans="2:44" s="3" customFormat="1" ht="36.75" customHeight="1">
      <c r="B45" s="42"/>
      <c r="C45" s="43" t="s">
        <v>16</v>
      </c>
      <c r="L45" s="200" t="str">
        <f>K6</f>
        <v>NOVÉ OPLOCENÍ ÚTULKU PRO OPUŠTĚNÉ A ZATOULANÉ PSY V TRUTNOVĚ</v>
      </c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R45" s="42"/>
    </row>
    <row r="46" spans="2:44" s="1" customFormat="1" ht="6.75" customHeight="1">
      <c r="B46" s="29"/>
      <c r="AR46" s="29"/>
    </row>
    <row r="47" spans="2:44" s="1" customFormat="1" ht="12" customHeight="1">
      <c r="B47" s="29"/>
      <c r="C47" s="24" t="s">
        <v>20</v>
      </c>
      <c r="L47" s="44" t="str">
        <f>IF(K8="","",K8)</f>
        <v>VRBOVÁ 459 TRUTNOV</v>
      </c>
      <c r="AI47" s="24" t="s">
        <v>22</v>
      </c>
      <c r="AM47" s="202" t="str">
        <f>IF(AN8="","",AN8)</f>
        <v>19. 3. 2019</v>
      </c>
      <c r="AN47" s="202"/>
      <c r="AR47" s="29"/>
    </row>
    <row r="48" spans="2:44" s="1" customFormat="1" ht="6.75" customHeight="1">
      <c r="B48" s="29"/>
      <c r="AR48" s="29"/>
    </row>
    <row r="49" spans="2:56" s="1" customFormat="1" ht="13.5" customHeight="1">
      <c r="B49" s="29"/>
      <c r="C49" s="24" t="s">
        <v>24</v>
      </c>
      <c r="L49" s="1" t="str">
        <f>IF(E11="","",E11)</f>
        <v>MĚSTO TRUTNOV, SLOVANSKÉ NÁMĚSTÍ 165, TRUTNOV</v>
      </c>
      <c r="AI49" s="24" t="s">
        <v>30</v>
      </c>
      <c r="AM49" s="198" t="str">
        <f>IF(E17="","",E17)</f>
        <v> </v>
      </c>
      <c r="AN49" s="199"/>
      <c r="AO49" s="199"/>
      <c r="AP49" s="199"/>
      <c r="AR49" s="29"/>
      <c r="AS49" s="184" t="s">
        <v>50</v>
      </c>
      <c r="AT49" s="185"/>
      <c r="AU49" s="46"/>
      <c r="AV49" s="46"/>
      <c r="AW49" s="46"/>
      <c r="AX49" s="46"/>
      <c r="AY49" s="46"/>
      <c r="AZ49" s="46"/>
      <c r="BA49" s="46"/>
      <c r="BB49" s="46"/>
      <c r="BC49" s="46"/>
      <c r="BD49" s="47"/>
    </row>
    <row r="50" spans="2:56" s="1" customFormat="1" ht="13.5" customHeight="1">
      <c r="B50" s="29"/>
      <c r="C50" s="24" t="s">
        <v>28</v>
      </c>
      <c r="L50" s="1">
        <f>IF(E14="Vyplň údaj","",E14)</f>
      </c>
      <c r="AI50" s="24" t="s">
        <v>33</v>
      </c>
      <c r="AM50" s="198" t="str">
        <f>IF(E20="","",E20)</f>
        <v>Lenka Benešová</v>
      </c>
      <c r="AN50" s="199"/>
      <c r="AO50" s="199"/>
      <c r="AP50" s="199"/>
      <c r="AR50" s="29"/>
      <c r="AS50" s="186"/>
      <c r="AT50" s="187"/>
      <c r="AU50" s="48"/>
      <c r="AV50" s="48"/>
      <c r="AW50" s="48"/>
      <c r="AX50" s="48"/>
      <c r="AY50" s="48"/>
      <c r="AZ50" s="48"/>
      <c r="BA50" s="48"/>
      <c r="BB50" s="48"/>
      <c r="BC50" s="48"/>
      <c r="BD50" s="49"/>
    </row>
    <row r="51" spans="2:56" s="1" customFormat="1" ht="10.5" customHeight="1">
      <c r="B51" s="29"/>
      <c r="AR51" s="29"/>
      <c r="AS51" s="186"/>
      <c r="AT51" s="187"/>
      <c r="AU51" s="48"/>
      <c r="AV51" s="48"/>
      <c r="AW51" s="48"/>
      <c r="AX51" s="48"/>
      <c r="AY51" s="48"/>
      <c r="AZ51" s="48"/>
      <c r="BA51" s="48"/>
      <c r="BB51" s="48"/>
      <c r="BC51" s="48"/>
      <c r="BD51" s="49"/>
    </row>
    <row r="52" spans="2:56" s="1" customFormat="1" ht="29.25" customHeight="1">
      <c r="B52" s="29"/>
      <c r="C52" s="217" t="s">
        <v>51</v>
      </c>
      <c r="D52" s="218"/>
      <c r="E52" s="218"/>
      <c r="F52" s="218"/>
      <c r="G52" s="218"/>
      <c r="H52" s="36"/>
      <c r="I52" s="219" t="s">
        <v>52</v>
      </c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20" t="s">
        <v>53</v>
      </c>
      <c r="AH52" s="218"/>
      <c r="AI52" s="218"/>
      <c r="AJ52" s="218"/>
      <c r="AK52" s="218"/>
      <c r="AL52" s="218"/>
      <c r="AM52" s="218"/>
      <c r="AN52" s="219" t="s">
        <v>54</v>
      </c>
      <c r="AO52" s="218"/>
      <c r="AP52" s="221"/>
      <c r="AQ52" s="50" t="s">
        <v>55</v>
      </c>
      <c r="AR52" s="29"/>
      <c r="AS52" s="51" t="s">
        <v>56</v>
      </c>
      <c r="AT52" s="52" t="s">
        <v>57</v>
      </c>
      <c r="AU52" s="52" t="s">
        <v>58</v>
      </c>
      <c r="AV52" s="52" t="s">
        <v>59</v>
      </c>
      <c r="AW52" s="52" t="s">
        <v>60</v>
      </c>
      <c r="AX52" s="52" t="s">
        <v>61</v>
      </c>
      <c r="AY52" s="52" t="s">
        <v>62</v>
      </c>
      <c r="AZ52" s="52" t="s">
        <v>63</v>
      </c>
      <c r="BA52" s="52" t="s">
        <v>64</v>
      </c>
      <c r="BB52" s="52" t="s">
        <v>65</v>
      </c>
      <c r="BC52" s="52" t="s">
        <v>66</v>
      </c>
      <c r="BD52" s="53" t="s">
        <v>67</v>
      </c>
    </row>
    <row r="53" spans="2:56" s="1" customFormat="1" ht="10.5" customHeight="1">
      <c r="B53" s="29"/>
      <c r="AR53" s="29"/>
      <c r="AS53" s="54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2:90" s="4" customFormat="1" ht="32.25" customHeight="1">
      <c r="B54" s="55"/>
      <c r="C54" s="56" t="s">
        <v>68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208">
        <f>ROUND(AG55,2)</f>
        <v>0</v>
      </c>
      <c r="AH54" s="208"/>
      <c r="AI54" s="208"/>
      <c r="AJ54" s="208"/>
      <c r="AK54" s="208"/>
      <c r="AL54" s="208"/>
      <c r="AM54" s="208"/>
      <c r="AN54" s="209">
        <f>SUM(AG54,AT54)</f>
        <v>0</v>
      </c>
      <c r="AO54" s="209"/>
      <c r="AP54" s="209"/>
      <c r="AQ54" s="59" t="s">
        <v>1</v>
      </c>
      <c r="AR54" s="55"/>
      <c r="AS54" s="60">
        <f>ROUND(AS55,2)</f>
        <v>0</v>
      </c>
      <c r="AT54" s="61">
        <f>ROUND(SUM(AV54:AW54),2)</f>
        <v>0</v>
      </c>
      <c r="AU54" s="62">
        <f>ROUND(AU55,5)</f>
        <v>0</v>
      </c>
      <c r="AV54" s="61">
        <f>ROUND(AZ54*L29,2)</f>
        <v>0</v>
      </c>
      <c r="AW54" s="61">
        <f>ROUND(BA54*L30,2)</f>
        <v>0</v>
      </c>
      <c r="AX54" s="61">
        <f>ROUND(BB54*L29,2)</f>
        <v>0</v>
      </c>
      <c r="AY54" s="61">
        <f>ROUND(BC54*L30,2)</f>
        <v>0</v>
      </c>
      <c r="AZ54" s="61">
        <f>ROUND(AZ55,2)</f>
        <v>0</v>
      </c>
      <c r="BA54" s="61">
        <f>ROUND(BA55,2)</f>
        <v>0</v>
      </c>
      <c r="BB54" s="61">
        <f>ROUND(BB55,2)</f>
        <v>0</v>
      </c>
      <c r="BC54" s="61">
        <f>ROUND(BC55,2)</f>
        <v>0</v>
      </c>
      <c r="BD54" s="63">
        <f>ROUND(BD55,2)</f>
        <v>0</v>
      </c>
      <c r="BS54" s="64" t="s">
        <v>69</v>
      </c>
      <c r="BT54" s="64" t="s">
        <v>70</v>
      </c>
      <c r="BU54" s="65" t="s">
        <v>71</v>
      </c>
      <c r="BV54" s="64" t="s">
        <v>72</v>
      </c>
      <c r="BW54" s="64" t="s">
        <v>4</v>
      </c>
      <c r="BX54" s="64" t="s">
        <v>73</v>
      </c>
      <c r="CL54" s="64" t="s">
        <v>1</v>
      </c>
    </row>
    <row r="55" spans="1:91" s="5" customFormat="1" ht="40.5" customHeight="1">
      <c r="A55" s="66" t="s">
        <v>74</v>
      </c>
      <c r="B55" s="67"/>
      <c r="C55" s="68"/>
      <c r="D55" s="216" t="s">
        <v>75</v>
      </c>
      <c r="E55" s="216"/>
      <c r="F55" s="216"/>
      <c r="G55" s="216"/>
      <c r="H55" s="216"/>
      <c r="I55" s="69"/>
      <c r="J55" s="216" t="s">
        <v>17</v>
      </c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4">
        <f>'1 - NOVÉ OPLOCENÍ ÚTULKU ...'!J30</f>
        <v>0</v>
      </c>
      <c r="AH55" s="215"/>
      <c r="AI55" s="215"/>
      <c r="AJ55" s="215"/>
      <c r="AK55" s="215"/>
      <c r="AL55" s="215"/>
      <c r="AM55" s="215"/>
      <c r="AN55" s="214">
        <f>SUM(AG55,AT55)</f>
        <v>0</v>
      </c>
      <c r="AO55" s="215"/>
      <c r="AP55" s="215"/>
      <c r="AQ55" s="70" t="s">
        <v>76</v>
      </c>
      <c r="AR55" s="67"/>
      <c r="AS55" s="71">
        <v>0</v>
      </c>
      <c r="AT55" s="72">
        <f>ROUND(SUM(AV55:AW55),2)</f>
        <v>0</v>
      </c>
      <c r="AU55" s="73">
        <f>'1 - NOVÉ OPLOCENÍ ÚTULKU ...'!P93</f>
        <v>0</v>
      </c>
      <c r="AV55" s="72">
        <f>'1 - NOVÉ OPLOCENÍ ÚTULKU ...'!J33</f>
        <v>0</v>
      </c>
      <c r="AW55" s="72">
        <f>'1 - NOVÉ OPLOCENÍ ÚTULKU ...'!J34</f>
        <v>0</v>
      </c>
      <c r="AX55" s="72">
        <f>'1 - NOVÉ OPLOCENÍ ÚTULKU ...'!J35</f>
        <v>0</v>
      </c>
      <c r="AY55" s="72">
        <f>'1 - NOVÉ OPLOCENÍ ÚTULKU ...'!J36</f>
        <v>0</v>
      </c>
      <c r="AZ55" s="72">
        <f>'1 - NOVÉ OPLOCENÍ ÚTULKU ...'!F33</f>
        <v>0</v>
      </c>
      <c r="BA55" s="72">
        <f>'1 - NOVÉ OPLOCENÍ ÚTULKU ...'!F34</f>
        <v>0</v>
      </c>
      <c r="BB55" s="72">
        <f>'1 - NOVÉ OPLOCENÍ ÚTULKU ...'!F35</f>
        <v>0</v>
      </c>
      <c r="BC55" s="72">
        <f>'1 - NOVÉ OPLOCENÍ ÚTULKU ...'!F36</f>
        <v>0</v>
      </c>
      <c r="BD55" s="74">
        <f>'1 - NOVÉ OPLOCENÍ ÚTULKU ...'!F37</f>
        <v>0</v>
      </c>
      <c r="BT55" s="75" t="s">
        <v>75</v>
      </c>
      <c r="BV55" s="75" t="s">
        <v>72</v>
      </c>
      <c r="BW55" s="75" t="s">
        <v>77</v>
      </c>
      <c r="BX55" s="75" t="s">
        <v>4</v>
      </c>
      <c r="CL55" s="75" t="s">
        <v>1</v>
      </c>
      <c r="CM55" s="75" t="s">
        <v>78</v>
      </c>
    </row>
    <row r="56" spans="2:44" s="1" customFormat="1" ht="30" customHeight="1">
      <c r="B56" s="29"/>
      <c r="AR56" s="29"/>
    </row>
    <row r="57" spans="2:44" s="1" customFormat="1" ht="6.75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29"/>
    </row>
  </sheetData>
  <sheetProtection/>
  <mergeCells count="42"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W32:AE32"/>
    <mergeCell ref="AK32:AO32"/>
    <mergeCell ref="L28:P28"/>
    <mergeCell ref="W28:AE28"/>
    <mergeCell ref="AK28:AO28"/>
    <mergeCell ref="L29:P29"/>
    <mergeCell ref="L30:P30"/>
    <mergeCell ref="L31:P31"/>
    <mergeCell ref="L32:P32"/>
    <mergeCell ref="W33:AE33"/>
    <mergeCell ref="AK33:AO33"/>
    <mergeCell ref="W31:AE31"/>
    <mergeCell ref="BE5:BE34"/>
    <mergeCell ref="AK26:AO26"/>
    <mergeCell ref="W29:AE29"/>
    <mergeCell ref="AK29:AO29"/>
    <mergeCell ref="W30:AE30"/>
    <mergeCell ref="AK30:AO30"/>
    <mergeCell ref="AK31:AO31"/>
  </mergeCells>
  <hyperlinks>
    <hyperlink ref="A55" location="'1 - NOVÉ OPLOCENÍ ÚTULKU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7"/>
  <sheetViews>
    <sheetView showGridLines="0" tabSelected="1" zoomScalePageLayoutView="0" workbookViewId="0" topLeftCell="A238">
      <selection activeCell="F257" sqref="F25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7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5" t="s">
        <v>77</v>
      </c>
    </row>
    <row r="3" spans="2:46" ht="6.75" customHeight="1">
      <c r="B3" s="16"/>
      <c r="C3" s="17"/>
      <c r="D3" s="17"/>
      <c r="E3" s="17"/>
      <c r="F3" s="17"/>
      <c r="G3" s="17"/>
      <c r="H3" s="17"/>
      <c r="I3" s="77"/>
      <c r="J3" s="17"/>
      <c r="K3" s="17"/>
      <c r="L3" s="18"/>
      <c r="AT3" s="15" t="s">
        <v>78</v>
      </c>
    </row>
    <row r="4" spans="2:46" ht="24.75" customHeight="1">
      <c r="B4" s="18"/>
      <c r="D4" s="19" t="s">
        <v>79</v>
      </c>
      <c r="L4" s="18"/>
      <c r="M4" s="20" t="s">
        <v>10</v>
      </c>
      <c r="AT4" s="15" t="s">
        <v>3</v>
      </c>
    </row>
    <row r="5" spans="2:12" ht="6.75" customHeight="1">
      <c r="B5" s="18"/>
      <c r="L5" s="18"/>
    </row>
    <row r="6" spans="2:12" ht="12" customHeight="1">
      <c r="B6" s="18"/>
      <c r="D6" s="24" t="s">
        <v>16</v>
      </c>
      <c r="L6" s="18"/>
    </row>
    <row r="7" spans="2:12" ht="16.5" customHeight="1">
      <c r="B7" s="18"/>
      <c r="E7" s="222" t="str">
        <f>'Rekapitulace stavby'!K6</f>
        <v>NOVÉ OPLOCENÍ ÚTULKU PRO OPUŠTĚNÉ A ZATOULANÉ PSY V TRUTNOVĚ</v>
      </c>
      <c r="F7" s="223"/>
      <c r="G7" s="223"/>
      <c r="H7" s="223"/>
      <c r="L7" s="18"/>
    </row>
    <row r="8" spans="2:12" s="1" customFormat="1" ht="12" customHeight="1">
      <c r="B8" s="29"/>
      <c r="D8" s="24" t="s">
        <v>80</v>
      </c>
      <c r="I8" s="78"/>
      <c r="L8" s="29"/>
    </row>
    <row r="9" spans="2:12" s="1" customFormat="1" ht="36.75" customHeight="1">
      <c r="B9" s="29"/>
      <c r="E9" s="200" t="s">
        <v>81</v>
      </c>
      <c r="F9" s="199"/>
      <c r="G9" s="199"/>
      <c r="H9" s="199"/>
      <c r="I9" s="78"/>
      <c r="L9" s="29"/>
    </row>
    <row r="10" spans="2:12" s="1" customFormat="1" ht="10.5">
      <c r="B10" s="29"/>
      <c r="I10" s="78"/>
      <c r="L10" s="29"/>
    </row>
    <row r="11" spans="2:12" s="1" customFormat="1" ht="12" customHeight="1">
      <c r="B11" s="29"/>
      <c r="D11" s="24" t="s">
        <v>18</v>
      </c>
      <c r="F11" s="15" t="s">
        <v>1</v>
      </c>
      <c r="I11" s="79" t="s">
        <v>19</v>
      </c>
      <c r="J11" s="15" t="s">
        <v>1</v>
      </c>
      <c r="L11" s="29"/>
    </row>
    <row r="12" spans="2:12" s="1" customFormat="1" ht="12" customHeight="1">
      <c r="B12" s="29"/>
      <c r="D12" s="24" t="s">
        <v>20</v>
      </c>
      <c r="F12" s="15" t="s">
        <v>21</v>
      </c>
      <c r="I12" s="79" t="s">
        <v>22</v>
      </c>
      <c r="J12" s="45" t="str">
        <f>'Rekapitulace stavby'!AN8</f>
        <v>19. 3. 2019</v>
      </c>
      <c r="L12" s="29"/>
    </row>
    <row r="13" spans="2:12" s="1" customFormat="1" ht="10.5" customHeight="1">
      <c r="B13" s="29"/>
      <c r="I13" s="78"/>
      <c r="L13" s="29"/>
    </row>
    <row r="14" spans="2:12" s="1" customFormat="1" ht="12" customHeight="1">
      <c r="B14" s="29"/>
      <c r="D14" s="24" t="s">
        <v>24</v>
      </c>
      <c r="I14" s="79" t="s">
        <v>25</v>
      </c>
      <c r="J14" s="15" t="s">
        <v>1</v>
      </c>
      <c r="L14" s="29"/>
    </row>
    <row r="15" spans="2:12" s="1" customFormat="1" ht="18" customHeight="1">
      <c r="B15" s="29"/>
      <c r="E15" s="15" t="s">
        <v>26</v>
      </c>
      <c r="I15" s="79" t="s">
        <v>27</v>
      </c>
      <c r="J15" s="15" t="s">
        <v>1</v>
      </c>
      <c r="L15" s="29"/>
    </row>
    <row r="16" spans="2:12" s="1" customFormat="1" ht="6.75" customHeight="1">
      <c r="B16" s="29"/>
      <c r="I16" s="78"/>
      <c r="L16" s="29"/>
    </row>
    <row r="17" spans="2:12" s="1" customFormat="1" ht="12" customHeight="1">
      <c r="B17" s="29"/>
      <c r="D17" s="24" t="s">
        <v>28</v>
      </c>
      <c r="I17" s="79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24" t="str">
        <f>'Rekapitulace stavby'!E14</f>
        <v>Vyplň údaj</v>
      </c>
      <c r="F18" s="203"/>
      <c r="G18" s="203"/>
      <c r="H18" s="203"/>
      <c r="I18" s="79" t="s">
        <v>27</v>
      </c>
      <c r="J18" s="25" t="str">
        <f>'Rekapitulace stavby'!AN14</f>
        <v>Vyplň údaj</v>
      </c>
      <c r="L18" s="29"/>
    </row>
    <row r="19" spans="2:12" s="1" customFormat="1" ht="6.75" customHeight="1">
      <c r="B19" s="29"/>
      <c r="I19" s="78"/>
      <c r="L19" s="29"/>
    </row>
    <row r="20" spans="2:12" s="1" customFormat="1" ht="12" customHeight="1">
      <c r="B20" s="29"/>
      <c r="D20" s="24" t="s">
        <v>30</v>
      </c>
      <c r="I20" s="79" t="s">
        <v>25</v>
      </c>
      <c r="J20" s="15">
        <f>IF('Rekapitulace stavby'!AN16="","",'Rekapitulace stavby'!AN16)</f>
      </c>
      <c r="L20" s="29"/>
    </row>
    <row r="21" spans="2:12" s="1" customFormat="1" ht="18" customHeight="1">
      <c r="B21" s="29"/>
      <c r="E21" s="15" t="str">
        <f>IF('Rekapitulace stavby'!E17="","",'Rekapitulace stavby'!E17)</f>
        <v> </v>
      </c>
      <c r="I21" s="79" t="s">
        <v>27</v>
      </c>
      <c r="J21" s="15">
        <f>IF('Rekapitulace stavby'!AN17="","",'Rekapitulace stavby'!AN17)</f>
      </c>
      <c r="L21" s="29"/>
    </row>
    <row r="22" spans="2:12" s="1" customFormat="1" ht="6.75" customHeight="1">
      <c r="B22" s="29"/>
      <c r="I22" s="78"/>
      <c r="L22" s="29"/>
    </row>
    <row r="23" spans="2:12" s="1" customFormat="1" ht="12" customHeight="1">
      <c r="B23" s="29"/>
      <c r="D23" s="24" t="s">
        <v>33</v>
      </c>
      <c r="I23" s="79" t="s">
        <v>25</v>
      </c>
      <c r="J23" s="15" t="s">
        <v>1</v>
      </c>
      <c r="L23" s="29"/>
    </row>
    <row r="24" spans="2:12" s="1" customFormat="1" ht="18" customHeight="1">
      <c r="B24" s="29"/>
      <c r="E24" s="15" t="s">
        <v>34</v>
      </c>
      <c r="I24" s="79" t="s">
        <v>27</v>
      </c>
      <c r="J24" s="15" t="s">
        <v>1</v>
      </c>
      <c r="L24" s="29"/>
    </row>
    <row r="25" spans="2:12" s="1" customFormat="1" ht="6.75" customHeight="1">
      <c r="B25" s="29"/>
      <c r="I25" s="78"/>
      <c r="L25" s="29"/>
    </row>
    <row r="26" spans="2:12" s="1" customFormat="1" ht="12" customHeight="1">
      <c r="B26" s="29"/>
      <c r="D26" s="24" t="s">
        <v>35</v>
      </c>
      <c r="I26" s="78"/>
      <c r="L26" s="29"/>
    </row>
    <row r="27" spans="2:12" s="6" customFormat="1" ht="16.5" customHeight="1">
      <c r="B27" s="80"/>
      <c r="E27" s="207" t="s">
        <v>1</v>
      </c>
      <c r="F27" s="207"/>
      <c r="G27" s="207"/>
      <c r="H27" s="207"/>
      <c r="I27" s="81"/>
      <c r="L27" s="80"/>
    </row>
    <row r="28" spans="2:12" s="1" customFormat="1" ht="6.75" customHeight="1">
      <c r="B28" s="29"/>
      <c r="I28" s="78"/>
      <c r="L28" s="29"/>
    </row>
    <row r="29" spans="2:12" s="1" customFormat="1" ht="6.75" customHeight="1">
      <c r="B29" s="29"/>
      <c r="D29" s="46"/>
      <c r="E29" s="46"/>
      <c r="F29" s="46"/>
      <c r="G29" s="46"/>
      <c r="H29" s="46"/>
      <c r="I29" s="82"/>
      <c r="J29" s="46"/>
      <c r="K29" s="46"/>
      <c r="L29" s="29"/>
    </row>
    <row r="30" spans="2:12" s="1" customFormat="1" ht="25.5" customHeight="1">
      <c r="B30" s="29"/>
      <c r="D30" s="83" t="s">
        <v>36</v>
      </c>
      <c r="I30" s="78"/>
      <c r="J30" s="58">
        <f>ROUND(J93,2)</f>
        <v>0</v>
      </c>
      <c r="L30" s="29"/>
    </row>
    <row r="31" spans="2:12" s="1" customFormat="1" ht="6.75" customHeight="1">
      <c r="B31" s="29"/>
      <c r="D31" s="46"/>
      <c r="E31" s="46"/>
      <c r="F31" s="46"/>
      <c r="G31" s="46"/>
      <c r="H31" s="46"/>
      <c r="I31" s="82"/>
      <c r="J31" s="46"/>
      <c r="K31" s="46"/>
      <c r="L31" s="29"/>
    </row>
    <row r="32" spans="2:12" s="1" customFormat="1" ht="14.25" customHeight="1">
      <c r="B32" s="29"/>
      <c r="F32" s="32" t="s">
        <v>38</v>
      </c>
      <c r="I32" s="84" t="s">
        <v>37</v>
      </c>
      <c r="J32" s="32" t="s">
        <v>39</v>
      </c>
      <c r="L32" s="29"/>
    </row>
    <row r="33" spans="2:12" s="1" customFormat="1" ht="14.25" customHeight="1">
      <c r="B33" s="29"/>
      <c r="D33" s="24" t="s">
        <v>40</v>
      </c>
      <c r="E33" s="24" t="s">
        <v>41</v>
      </c>
      <c r="F33" s="85">
        <f>ROUND((SUM(BE93:BE266)),2)</f>
        <v>0</v>
      </c>
      <c r="I33" s="86">
        <v>0.21</v>
      </c>
      <c r="J33" s="85">
        <f>ROUND(((SUM(BE93:BE266))*I33),2)</f>
        <v>0</v>
      </c>
      <c r="L33" s="29"/>
    </row>
    <row r="34" spans="2:12" s="1" customFormat="1" ht="14.25" customHeight="1">
      <c r="B34" s="29"/>
      <c r="E34" s="24" t="s">
        <v>42</v>
      </c>
      <c r="F34" s="85">
        <f>ROUND((SUM(BF93:BF266)),2)</f>
        <v>0</v>
      </c>
      <c r="I34" s="86">
        <v>0.15</v>
      </c>
      <c r="J34" s="85">
        <f>ROUND(((SUM(BF93:BF266))*I34),2)</f>
        <v>0</v>
      </c>
      <c r="L34" s="29"/>
    </row>
    <row r="35" spans="2:12" s="1" customFormat="1" ht="14.25" customHeight="1" hidden="1">
      <c r="B35" s="29"/>
      <c r="E35" s="24" t="s">
        <v>43</v>
      </c>
      <c r="F35" s="85">
        <f>ROUND((SUM(BG93:BG266)),2)</f>
        <v>0</v>
      </c>
      <c r="I35" s="86">
        <v>0.21</v>
      </c>
      <c r="J35" s="85">
        <f>0</f>
        <v>0</v>
      </c>
      <c r="L35" s="29"/>
    </row>
    <row r="36" spans="2:12" s="1" customFormat="1" ht="14.25" customHeight="1" hidden="1">
      <c r="B36" s="29"/>
      <c r="E36" s="24" t="s">
        <v>44</v>
      </c>
      <c r="F36" s="85">
        <f>ROUND((SUM(BH93:BH266)),2)</f>
        <v>0</v>
      </c>
      <c r="I36" s="86">
        <v>0.15</v>
      </c>
      <c r="J36" s="85">
        <f>0</f>
        <v>0</v>
      </c>
      <c r="L36" s="29"/>
    </row>
    <row r="37" spans="2:12" s="1" customFormat="1" ht="14.25" customHeight="1" hidden="1">
      <c r="B37" s="29"/>
      <c r="E37" s="24" t="s">
        <v>45</v>
      </c>
      <c r="F37" s="85">
        <f>ROUND((SUM(BI93:BI266)),2)</f>
        <v>0</v>
      </c>
      <c r="I37" s="86">
        <v>0</v>
      </c>
      <c r="J37" s="85">
        <f>0</f>
        <v>0</v>
      </c>
      <c r="L37" s="29"/>
    </row>
    <row r="38" spans="2:12" s="1" customFormat="1" ht="6.75" customHeight="1">
      <c r="B38" s="29"/>
      <c r="I38" s="78"/>
      <c r="L38" s="29"/>
    </row>
    <row r="39" spans="2:12" s="1" customFormat="1" ht="25.5" customHeight="1">
      <c r="B39" s="29"/>
      <c r="C39" s="34"/>
      <c r="D39" s="35" t="s">
        <v>46</v>
      </c>
      <c r="E39" s="36"/>
      <c r="F39" s="36"/>
      <c r="G39" s="87" t="s">
        <v>47</v>
      </c>
      <c r="H39" s="37" t="s">
        <v>48</v>
      </c>
      <c r="I39" s="88"/>
      <c r="J39" s="89">
        <f>SUM(J30:J37)</f>
        <v>0</v>
      </c>
      <c r="K39" s="90"/>
      <c r="L39" s="29"/>
    </row>
    <row r="40" spans="2:12" s="1" customFormat="1" ht="14.25" customHeight="1">
      <c r="B40" s="38"/>
      <c r="C40" s="39"/>
      <c r="D40" s="39"/>
      <c r="E40" s="39"/>
      <c r="F40" s="39"/>
      <c r="G40" s="39"/>
      <c r="H40" s="39"/>
      <c r="I40" s="91"/>
      <c r="J40" s="39"/>
      <c r="K40" s="39"/>
      <c r="L40" s="29"/>
    </row>
    <row r="44" spans="2:12" s="1" customFormat="1" ht="6.75" customHeight="1">
      <c r="B44" s="40"/>
      <c r="C44" s="41"/>
      <c r="D44" s="41"/>
      <c r="E44" s="41"/>
      <c r="F44" s="41"/>
      <c r="G44" s="41"/>
      <c r="H44" s="41"/>
      <c r="I44" s="92"/>
      <c r="J44" s="41"/>
      <c r="K44" s="41"/>
      <c r="L44" s="29"/>
    </row>
    <row r="45" spans="2:12" s="1" customFormat="1" ht="24.75" customHeight="1">
      <c r="B45" s="29"/>
      <c r="C45" s="19" t="s">
        <v>82</v>
      </c>
      <c r="I45" s="78"/>
      <c r="L45" s="29"/>
    </row>
    <row r="46" spans="2:12" s="1" customFormat="1" ht="6.75" customHeight="1">
      <c r="B46" s="29"/>
      <c r="I46" s="78"/>
      <c r="L46" s="29"/>
    </row>
    <row r="47" spans="2:12" s="1" customFormat="1" ht="12" customHeight="1">
      <c r="B47" s="29"/>
      <c r="C47" s="24" t="s">
        <v>16</v>
      </c>
      <c r="I47" s="78"/>
      <c r="L47" s="29"/>
    </row>
    <row r="48" spans="2:12" s="1" customFormat="1" ht="16.5" customHeight="1">
      <c r="B48" s="29"/>
      <c r="E48" s="222" t="str">
        <f>E7</f>
        <v>NOVÉ OPLOCENÍ ÚTULKU PRO OPUŠTĚNÉ A ZATOULANÉ PSY V TRUTNOVĚ</v>
      </c>
      <c r="F48" s="223"/>
      <c r="G48" s="223"/>
      <c r="H48" s="223"/>
      <c r="I48" s="78"/>
      <c r="L48" s="29"/>
    </row>
    <row r="49" spans="2:12" s="1" customFormat="1" ht="12" customHeight="1">
      <c r="B49" s="29"/>
      <c r="C49" s="24" t="s">
        <v>80</v>
      </c>
      <c r="I49" s="78"/>
      <c r="L49" s="29"/>
    </row>
    <row r="50" spans="2:12" s="1" customFormat="1" ht="16.5" customHeight="1">
      <c r="B50" s="29"/>
      <c r="E50" s="200" t="str">
        <f>E9</f>
        <v>1 - NOVÉ OPLOCENÍ ÚTULKU PRO OPUŠTĚNÉ A ZATOULANÉ PSY V TRUTNOVĚ</v>
      </c>
      <c r="F50" s="199"/>
      <c r="G50" s="199"/>
      <c r="H50" s="199"/>
      <c r="I50" s="78"/>
      <c r="L50" s="29"/>
    </row>
    <row r="51" spans="2:12" s="1" customFormat="1" ht="6.75" customHeight="1">
      <c r="B51" s="29"/>
      <c r="I51" s="78"/>
      <c r="L51" s="29"/>
    </row>
    <row r="52" spans="2:12" s="1" customFormat="1" ht="12" customHeight="1">
      <c r="B52" s="29"/>
      <c r="C52" s="24" t="s">
        <v>20</v>
      </c>
      <c r="F52" s="15" t="str">
        <f>F12</f>
        <v>VRBOVÁ 459 TRUTNOV</v>
      </c>
      <c r="I52" s="79" t="s">
        <v>22</v>
      </c>
      <c r="J52" s="45" t="str">
        <f>IF(J12="","",J12)</f>
        <v>19. 3. 2019</v>
      </c>
      <c r="L52" s="29"/>
    </row>
    <row r="53" spans="2:12" s="1" customFormat="1" ht="6.75" customHeight="1">
      <c r="B53" s="29"/>
      <c r="I53" s="78"/>
      <c r="L53" s="29"/>
    </row>
    <row r="54" spans="2:12" s="1" customFormat="1" ht="13.5" customHeight="1">
      <c r="B54" s="29"/>
      <c r="C54" s="24" t="s">
        <v>24</v>
      </c>
      <c r="F54" s="15" t="str">
        <f>E15</f>
        <v>MĚSTO TRUTNOV, SLOVANSKÉ NÁMĚSTÍ 165, TRUTNOV</v>
      </c>
      <c r="I54" s="79" t="s">
        <v>30</v>
      </c>
      <c r="J54" s="27" t="str">
        <f>E21</f>
        <v> </v>
      </c>
      <c r="L54" s="29"/>
    </row>
    <row r="55" spans="2:12" s="1" customFormat="1" ht="13.5" customHeight="1">
      <c r="B55" s="29"/>
      <c r="C55" s="24" t="s">
        <v>28</v>
      </c>
      <c r="F55" s="15" t="str">
        <f>IF(E18="","",E18)</f>
        <v>Vyplň údaj</v>
      </c>
      <c r="I55" s="79" t="s">
        <v>33</v>
      </c>
      <c r="J55" s="27" t="str">
        <f>E24</f>
        <v>Lenka Benešová</v>
      </c>
      <c r="L55" s="29"/>
    </row>
    <row r="56" spans="2:12" s="1" customFormat="1" ht="9.75" customHeight="1">
      <c r="B56" s="29"/>
      <c r="I56" s="78"/>
      <c r="L56" s="29"/>
    </row>
    <row r="57" spans="2:12" s="1" customFormat="1" ht="29.25" customHeight="1">
      <c r="B57" s="29"/>
      <c r="C57" s="93" t="s">
        <v>83</v>
      </c>
      <c r="D57" s="34"/>
      <c r="E57" s="34"/>
      <c r="F57" s="34"/>
      <c r="G57" s="34"/>
      <c r="H57" s="34"/>
      <c r="I57" s="94"/>
      <c r="J57" s="95" t="s">
        <v>84</v>
      </c>
      <c r="K57" s="34"/>
      <c r="L57" s="29"/>
    </row>
    <row r="58" spans="2:12" s="1" customFormat="1" ht="9.75" customHeight="1">
      <c r="B58" s="29"/>
      <c r="I58" s="78"/>
      <c r="L58" s="29"/>
    </row>
    <row r="59" spans="2:47" s="1" customFormat="1" ht="22.5" customHeight="1">
      <c r="B59" s="29"/>
      <c r="C59" s="96" t="s">
        <v>85</v>
      </c>
      <c r="I59" s="78"/>
      <c r="J59" s="58">
        <f>J93</f>
        <v>0</v>
      </c>
      <c r="L59" s="29"/>
      <c r="AU59" s="15" t="s">
        <v>86</v>
      </c>
    </row>
    <row r="60" spans="2:12" s="7" customFormat="1" ht="24.75" customHeight="1">
      <c r="B60" s="97"/>
      <c r="D60" s="98" t="s">
        <v>87</v>
      </c>
      <c r="E60" s="99"/>
      <c r="F60" s="99"/>
      <c r="G60" s="99"/>
      <c r="H60" s="99"/>
      <c r="I60" s="100"/>
      <c r="J60" s="101">
        <f>J94</f>
        <v>0</v>
      </c>
      <c r="L60" s="97"/>
    </row>
    <row r="61" spans="2:12" s="8" customFormat="1" ht="19.5" customHeight="1">
      <c r="B61" s="102"/>
      <c r="D61" s="103" t="s">
        <v>88</v>
      </c>
      <c r="E61" s="104"/>
      <c r="F61" s="104"/>
      <c r="G61" s="104"/>
      <c r="H61" s="104"/>
      <c r="I61" s="105"/>
      <c r="J61" s="106">
        <f>J95</f>
        <v>0</v>
      </c>
      <c r="L61" s="102"/>
    </row>
    <row r="62" spans="2:12" s="8" customFormat="1" ht="19.5" customHeight="1">
      <c r="B62" s="102"/>
      <c r="D62" s="103" t="s">
        <v>89</v>
      </c>
      <c r="E62" s="104"/>
      <c r="F62" s="104"/>
      <c r="G62" s="104"/>
      <c r="H62" s="104"/>
      <c r="I62" s="105"/>
      <c r="J62" s="106">
        <f>J148</f>
        <v>0</v>
      </c>
      <c r="L62" s="102"/>
    </row>
    <row r="63" spans="2:12" s="8" customFormat="1" ht="19.5" customHeight="1">
      <c r="B63" s="102"/>
      <c r="D63" s="103" t="s">
        <v>90</v>
      </c>
      <c r="E63" s="104"/>
      <c r="F63" s="104"/>
      <c r="G63" s="104"/>
      <c r="H63" s="104"/>
      <c r="I63" s="105"/>
      <c r="J63" s="106">
        <f>J167</f>
        <v>0</v>
      </c>
      <c r="L63" s="102"/>
    </row>
    <row r="64" spans="2:12" s="8" customFormat="1" ht="19.5" customHeight="1">
      <c r="B64" s="102"/>
      <c r="D64" s="103" t="s">
        <v>91</v>
      </c>
      <c r="E64" s="104"/>
      <c r="F64" s="104"/>
      <c r="G64" s="104"/>
      <c r="H64" s="104"/>
      <c r="I64" s="105"/>
      <c r="J64" s="106">
        <f>J169</f>
        <v>0</v>
      </c>
      <c r="L64" s="102"/>
    </row>
    <row r="65" spans="2:12" s="8" customFormat="1" ht="19.5" customHeight="1">
      <c r="B65" s="102"/>
      <c r="D65" s="103" t="s">
        <v>92</v>
      </c>
      <c r="E65" s="104"/>
      <c r="F65" s="104"/>
      <c r="G65" s="104"/>
      <c r="H65" s="104"/>
      <c r="I65" s="105"/>
      <c r="J65" s="106">
        <f>J195</f>
        <v>0</v>
      </c>
      <c r="L65" s="102"/>
    </row>
    <row r="66" spans="2:12" s="8" customFormat="1" ht="19.5" customHeight="1">
      <c r="B66" s="102"/>
      <c r="D66" s="103" t="s">
        <v>93</v>
      </c>
      <c r="E66" s="104"/>
      <c r="F66" s="104"/>
      <c r="G66" s="104"/>
      <c r="H66" s="104"/>
      <c r="I66" s="105"/>
      <c r="J66" s="106">
        <f>J206</f>
        <v>0</v>
      </c>
      <c r="L66" s="102"/>
    </row>
    <row r="67" spans="2:12" s="7" customFormat="1" ht="24.75" customHeight="1">
      <c r="B67" s="97"/>
      <c r="D67" s="98" t="s">
        <v>94</v>
      </c>
      <c r="E67" s="99"/>
      <c r="F67" s="99"/>
      <c r="G67" s="99"/>
      <c r="H67" s="99"/>
      <c r="I67" s="100"/>
      <c r="J67" s="101">
        <f>J209</f>
        <v>0</v>
      </c>
      <c r="L67" s="97"/>
    </row>
    <row r="68" spans="2:12" s="8" customFormat="1" ht="19.5" customHeight="1">
      <c r="B68" s="102"/>
      <c r="D68" s="103" t="s">
        <v>95</v>
      </c>
      <c r="E68" s="104"/>
      <c r="F68" s="104"/>
      <c r="G68" s="104"/>
      <c r="H68" s="104"/>
      <c r="I68" s="105"/>
      <c r="J68" s="106">
        <f>J210</f>
        <v>0</v>
      </c>
      <c r="L68" s="102"/>
    </row>
    <row r="69" spans="2:12" s="7" customFormat="1" ht="24.75" customHeight="1">
      <c r="B69" s="97"/>
      <c r="D69" s="98" t="s">
        <v>96</v>
      </c>
      <c r="E69" s="99"/>
      <c r="F69" s="99"/>
      <c r="G69" s="99"/>
      <c r="H69" s="99"/>
      <c r="I69" s="100"/>
      <c r="J69" s="101">
        <f>J240</f>
        <v>0</v>
      </c>
      <c r="L69" s="97"/>
    </row>
    <row r="70" spans="2:12" s="7" customFormat="1" ht="24.75" customHeight="1">
      <c r="B70" s="97"/>
      <c r="D70" s="98" t="s">
        <v>97</v>
      </c>
      <c r="E70" s="99"/>
      <c r="F70" s="99"/>
      <c r="G70" s="99"/>
      <c r="H70" s="99"/>
      <c r="I70" s="100"/>
      <c r="J70" s="101">
        <f>J260</f>
        <v>0</v>
      </c>
      <c r="L70" s="97"/>
    </row>
    <row r="71" spans="2:12" s="8" customFormat="1" ht="19.5" customHeight="1">
      <c r="B71" s="102"/>
      <c r="D71" s="103" t="s">
        <v>98</v>
      </c>
      <c r="E71" s="104"/>
      <c r="F71" s="104"/>
      <c r="G71" s="104"/>
      <c r="H71" s="104"/>
      <c r="I71" s="105"/>
      <c r="J71" s="106">
        <f>J261</f>
        <v>0</v>
      </c>
      <c r="L71" s="102"/>
    </row>
    <row r="72" spans="2:12" s="8" customFormat="1" ht="19.5" customHeight="1">
      <c r="B72" s="102"/>
      <c r="D72" s="103" t="s">
        <v>99</v>
      </c>
      <c r="E72" s="104"/>
      <c r="F72" s="104"/>
      <c r="G72" s="104"/>
      <c r="H72" s="104"/>
      <c r="I72" s="105"/>
      <c r="J72" s="106">
        <f>J263</f>
        <v>0</v>
      </c>
      <c r="L72" s="102"/>
    </row>
    <row r="73" spans="2:12" s="8" customFormat="1" ht="19.5" customHeight="1">
      <c r="B73" s="102"/>
      <c r="D73" s="103" t="s">
        <v>100</v>
      </c>
      <c r="E73" s="104"/>
      <c r="F73" s="104"/>
      <c r="G73" s="104"/>
      <c r="H73" s="104"/>
      <c r="I73" s="105"/>
      <c r="J73" s="106">
        <f>J265</f>
        <v>0</v>
      </c>
      <c r="L73" s="102"/>
    </row>
    <row r="74" spans="2:12" s="1" customFormat="1" ht="21.75" customHeight="1">
      <c r="B74" s="29"/>
      <c r="I74" s="78"/>
      <c r="L74" s="29"/>
    </row>
    <row r="75" spans="2:12" s="1" customFormat="1" ht="6.75" customHeight="1">
      <c r="B75" s="38"/>
      <c r="C75" s="39"/>
      <c r="D75" s="39"/>
      <c r="E75" s="39"/>
      <c r="F75" s="39"/>
      <c r="G75" s="39"/>
      <c r="H75" s="39"/>
      <c r="I75" s="91"/>
      <c r="J75" s="39"/>
      <c r="K75" s="39"/>
      <c r="L75" s="29"/>
    </row>
    <row r="79" spans="2:12" s="1" customFormat="1" ht="6.75" customHeight="1">
      <c r="B79" s="40"/>
      <c r="C79" s="41"/>
      <c r="D79" s="41"/>
      <c r="E79" s="41"/>
      <c r="F79" s="41"/>
      <c r="G79" s="41"/>
      <c r="H79" s="41"/>
      <c r="I79" s="92"/>
      <c r="J79" s="41"/>
      <c r="K79" s="41"/>
      <c r="L79" s="29"/>
    </row>
    <row r="80" spans="2:12" s="1" customFormat="1" ht="24.75" customHeight="1">
      <c r="B80" s="29"/>
      <c r="C80" s="19" t="s">
        <v>101</v>
      </c>
      <c r="I80" s="78"/>
      <c r="L80" s="29"/>
    </row>
    <row r="81" spans="2:12" s="1" customFormat="1" ht="6.75" customHeight="1">
      <c r="B81" s="29"/>
      <c r="I81" s="78"/>
      <c r="L81" s="29"/>
    </row>
    <row r="82" spans="2:12" s="1" customFormat="1" ht="12" customHeight="1">
      <c r="B82" s="29"/>
      <c r="C82" s="24" t="s">
        <v>16</v>
      </c>
      <c r="I82" s="78"/>
      <c r="L82" s="29"/>
    </row>
    <row r="83" spans="2:12" s="1" customFormat="1" ht="16.5" customHeight="1">
      <c r="B83" s="29"/>
      <c r="E83" s="222" t="str">
        <f>E7</f>
        <v>NOVÉ OPLOCENÍ ÚTULKU PRO OPUŠTĚNÉ A ZATOULANÉ PSY V TRUTNOVĚ</v>
      </c>
      <c r="F83" s="223"/>
      <c r="G83" s="223"/>
      <c r="H83" s="223"/>
      <c r="I83" s="78"/>
      <c r="L83" s="29"/>
    </row>
    <row r="84" spans="2:12" s="1" customFormat="1" ht="12" customHeight="1">
      <c r="B84" s="29"/>
      <c r="C84" s="24" t="s">
        <v>80</v>
      </c>
      <c r="I84" s="78"/>
      <c r="L84" s="29"/>
    </row>
    <row r="85" spans="2:12" s="1" customFormat="1" ht="16.5" customHeight="1">
      <c r="B85" s="29"/>
      <c r="E85" s="200" t="str">
        <f>E9</f>
        <v>1 - NOVÉ OPLOCENÍ ÚTULKU PRO OPUŠTĚNÉ A ZATOULANÉ PSY V TRUTNOVĚ</v>
      </c>
      <c r="F85" s="199"/>
      <c r="G85" s="199"/>
      <c r="H85" s="199"/>
      <c r="I85" s="78"/>
      <c r="L85" s="29"/>
    </row>
    <row r="86" spans="2:12" s="1" customFormat="1" ht="6.75" customHeight="1">
      <c r="B86" s="29"/>
      <c r="I86" s="78"/>
      <c r="L86" s="29"/>
    </row>
    <row r="87" spans="2:12" s="1" customFormat="1" ht="12" customHeight="1">
      <c r="B87" s="29"/>
      <c r="C87" s="24" t="s">
        <v>20</v>
      </c>
      <c r="F87" s="15" t="str">
        <f>F12</f>
        <v>VRBOVÁ 459 TRUTNOV</v>
      </c>
      <c r="I87" s="79" t="s">
        <v>22</v>
      </c>
      <c r="J87" s="45" t="str">
        <f>IF(J12="","",J12)</f>
        <v>19. 3. 2019</v>
      </c>
      <c r="L87" s="29"/>
    </row>
    <row r="88" spans="2:12" s="1" customFormat="1" ht="6.75" customHeight="1">
      <c r="B88" s="29"/>
      <c r="I88" s="78"/>
      <c r="L88" s="29"/>
    </row>
    <row r="89" spans="2:12" s="1" customFormat="1" ht="13.5" customHeight="1">
      <c r="B89" s="29"/>
      <c r="C89" s="24" t="s">
        <v>24</v>
      </c>
      <c r="F89" s="15" t="str">
        <f>E15</f>
        <v>MĚSTO TRUTNOV, SLOVANSKÉ NÁMĚSTÍ 165, TRUTNOV</v>
      </c>
      <c r="I89" s="79" t="s">
        <v>30</v>
      </c>
      <c r="J89" s="27" t="str">
        <f>E21</f>
        <v> </v>
      </c>
      <c r="L89" s="29"/>
    </row>
    <row r="90" spans="2:12" s="1" customFormat="1" ht="13.5" customHeight="1">
      <c r="B90" s="29"/>
      <c r="C90" s="24" t="s">
        <v>28</v>
      </c>
      <c r="F90" s="15" t="str">
        <f>IF(E18="","",E18)</f>
        <v>Vyplň údaj</v>
      </c>
      <c r="I90" s="79" t="s">
        <v>33</v>
      </c>
      <c r="J90" s="27" t="str">
        <f>E24</f>
        <v>Lenka Benešová</v>
      </c>
      <c r="L90" s="29"/>
    </row>
    <row r="91" spans="2:12" s="1" customFormat="1" ht="9.75" customHeight="1">
      <c r="B91" s="29"/>
      <c r="I91" s="78"/>
      <c r="L91" s="29"/>
    </row>
    <row r="92" spans="2:20" s="9" customFormat="1" ht="29.25" customHeight="1">
      <c r="B92" s="107"/>
      <c r="C92" s="108" t="s">
        <v>102</v>
      </c>
      <c r="D92" s="109" t="s">
        <v>55</v>
      </c>
      <c r="E92" s="109" t="s">
        <v>51</v>
      </c>
      <c r="F92" s="109" t="s">
        <v>52</v>
      </c>
      <c r="G92" s="109" t="s">
        <v>103</v>
      </c>
      <c r="H92" s="109" t="s">
        <v>104</v>
      </c>
      <c r="I92" s="110" t="s">
        <v>105</v>
      </c>
      <c r="J92" s="111" t="s">
        <v>84</v>
      </c>
      <c r="K92" s="112" t="s">
        <v>106</v>
      </c>
      <c r="L92" s="107"/>
      <c r="M92" s="51" t="s">
        <v>1</v>
      </c>
      <c r="N92" s="52" t="s">
        <v>40</v>
      </c>
      <c r="O92" s="52" t="s">
        <v>107</v>
      </c>
      <c r="P92" s="52" t="s">
        <v>108</v>
      </c>
      <c r="Q92" s="52" t="s">
        <v>109</v>
      </c>
      <c r="R92" s="52" t="s">
        <v>110</v>
      </c>
      <c r="S92" s="52" t="s">
        <v>111</v>
      </c>
      <c r="T92" s="53" t="s">
        <v>112</v>
      </c>
    </row>
    <row r="93" spans="2:63" s="1" customFormat="1" ht="22.5" customHeight="1">
      <c r="B93" s="29"/>
      <c r="C93" s="56" t="s">
        <v>113</v>
      </c>
      <c r="I93" s="78"/>
      <c r="J93" s="113">
        <f>BK93</f>
        <v>0</v>
      </c>
      <c r="L93" s="29"/>
      <c r="M93" s="54"/>
      <c r="N93" s="46"/>
      <c r="O93" s="46"/>
      <c r="P93" s="114">
        <f>P94+P209+P240+P260</f>
        <v>0</v>
      </c>
      <c r="Q93" s="46"/>
      <c r="R93" s="114">
        <f>R94+R209+R240+R260</f>
        <v>27.2432001</v>
      </c>
      <c r="S93" s="46"/>
      <c r="T93" s="115">
        <f>T94+T209+T240+T260</f>
        <v>22.499760000000002</v>
      </c>
      <c r="AT93" s="15" t="s">
        <v>69</v>
      </c>
      <c r="AU93" s="15" t="s">
        <v>86</v>
      </c>
      <c r="BK93" s="116">
        <f>BK94+BK209+BK240+BK260</f>
        <v>0</v>
      </c>
    </row>
    <row r="94" spans="2:63" s="10" customFormat="1" ht="25.5" customHeight="1">
      <c r="B94" s="117"/>
      <c r="D94" s="118" t="s">
        <v>69</v>
      </c>
      <c r="E94" s="119" t="s">
        <v>114</v>
      </c>
      <c r="F94" s="119" t="s">
        <v>115</v>
      </c>
      <c r="I94" s="120"/>
      <c r="J94" s="121">
        <f>BK94</f>
        <v>0</v>
      </c>
      <c r="L94" s="117"/>
      <c r="M94" s="122"/>
      <c r="N94" s="123"/>
      <c r="O94" s="123"/>
      <c r="P94" s="124">
        <f>P95+P148+P167+P169+P195+P206</f>
        <v>0</v>
      </c>
      <c r="Q94" s="123"/>
      <c r="R94" s="124">
        <f>R95+R148+R167+R169+R195+R206</f>
        <v>27.2432001</v>
      </c>
      <c r="S94" s="123"/>
      <c r="T94" s="125">
        <f>T95+T148+T167+T169+T195+T206</f>
        <v>22.499760000000002</v>
      </c>
      <c r="AR94" s="118" t="s">
        <v>75</v>
      </c>
      <c r="AT94" s="126" t="s">
        <v>69</v>
      </c>
      <c r="AU94" s="126" t="s">
        <v>70</v>
      </c>
      <c r="AY94" s="118" t="s">
        <v>116</v>
      </c>
      <c r="BK94" s="127">
        <f>BK95+BK148+BK167+BK169+BK195+BK206</f>
        <v>0</v>
      </c>
    </row>
    <row r="95" spans="2:63" s="10" customFormat="1" ht="22.5" customHeight="1">
      <c r="B95" s="117"/>
      <c r="D95" s="118" t="s">
        <v>69</v>
      </c>
      <c r="E95" s="128" t="s">
        <v>75</v>
      </c>
      <c r="F95" s="128" t="s">
        <v>117</v>
      </c>
      <c r="I95" s="120"/>
      <c r="J95" s="129">
        <f>BK95</f>
        <v>0</v>
      </c>
      <c r="L95" s="117"/>
      <c r="M95" s="122"/>
      <c r="N95" s="123"/>
      <c r="O95" s="123"/>
      <c r="P95" s="124">
        <f>SUM(P96:P147)</f>
        <v>0</v>
      </c>
      <c r="Q95" s="123"/>
      <c r="R95" s="124">
        <f>SUM(R96:R147)</f>
        <v>0.02256</v>
      </c>
      <c r="S95" s="123"/>
      <c r="T95" s="125">
        <f>SUM(T96:T147)</f>
        <v>0</v>
      </c>
      <c r="AR95" s="118" t="s">
        <v>75</v>
      </c>
      <c r="AT95" s="126" t="s">
        <v>69</v>
      </c>
      <c r="AU95" s="126" t="s">
        <v>75</v>
      </c>
      <c r="AY95" s="118" t="s">
        <v>116</v>
      </c>
      <c r="BK95" s="127">
        <f>SUM(BK96:BK147)</f>
        <v>0</v>
      </c>
    </row>
    <row r="96" spans="2:65" s="1" customFormat="1" ht="22.5" customHeight="1">
      <c r="B96" s="130"/>
      <c r="C96" s="131" t="s">
        <v>75</v>
      </c>
      <c r="D96" s="131" t="s">
        <v>118</v>
      </c>
      <c r="E96" s="132" t="s">
        <v>119</v>
      </c>
      <c r="F96" s="133" t="s">
        <v>120</v>
      </c>
      <c r="G96" s="134" t="s">
        <v>121</v>
      </c>
      <c r="H96" s="135">
        <v>1</v>
      </c>
      <c r="I96" s="136"/>
      <c r="J96" s="137">
        <f>ROUND(I96*H96,2)</f>
        <v>0</v>
      </c>
      <c r="K96" s="133" t="s">
        <v>1</v>
      </c>
      <c r="L96" s="29"/>
      <c r="M96" s="138" t="s">
        <v>1</v>
      </c>
      <c r="N96" s="139" t="s">
        <v>41</v>
      </c>
      <c r="O96" s="48"/>
      <c r="P96" s="140">
        <f>O96*H96</f>
        <v>0</v>
      </c>
      <c r="Q96" s="140">
        <v>0</v>
      </c>
      <c r="R96" s="140">
        <f>Q96*H96</f>
        <v>0</v>
      </c>
      <c r="S96" s="140">
        <v>0</v>
      </c>
      <c r="T96" s="141">
        <f>S96*H96</f>
        <v>0</v>
      </c>
      <c r="AR96" s="15" t="s">
        <v>122</v>
      </c>
      <c r="AT96" s="15" t="s">
        <v>118</v>
      </c>
      <c r="AU96" s="15" t="s">
        <v>78</v>
      </c>
      <c r="AY96" s="15" t="s">
        <v>116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5" t="s">
        <v>75</v>
      </c>
      <c r="BK96" s="142">
        <f>ROUND(I96*H96,2)</f>
        <v>0</v>
      </c>
      <c r="BL96" s="15" t="s">
        <v>122</v>
      </c>
      <c r="BM96" s="15" t="s">
        <v>123</v>
      </c>
    </row>
    <row r="97" spans="2:65" s="1" customFormat="1" ht="16.5" customHeight="1">
      <c r="B97" s="130"/>
      <c r="C97" s="131" t="s">
        <v>78</v>
      </c>
      <c r="D97" s="131" t="s">
        <v>118</v>
      </c>
      <c r="E97" s="132" t="s">
        <v>124</v>
      </c>
      <c r="F97" s="225" t="s">
        <v>391</v>
      </c>
      <c r="G97" s="134" t="s">
        <v>125</v>
      </c>
      <c r="H97" s="135">
        <v>113</v>
      </c>
      <c r="I97" s="136"/>
      <c r="J97" s="137">
        <f>ROUND(I97*H97,2)</f>
        <v>0</v>
      </c>
      <c r="K97" s="133" t="s">
        <v>126</v>
      </c>
      <c r="L97" s="29"/>
      <c r="M97" s="138" t="s">
        <v>1</v>
      </c>
      <c r="N97" s="139" t="s">
        <v>41</v>
      </c>
      <c r="O97" s="48"/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5" t="s">
        <v>122</v>
      </c>
      <c r="AT97" s="15" t="s">
        <v>118</v>
      </c>
      <c r="AU97" s="15" t="s">
        <v>78</v>
      </c>
      <c r="AY97" s="15" t="s">
        <v>116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5" t="s">
        <v>75</v>
      </c>
      <c r="BK97" s="142">
        <f>ROUND(I97*H97,2)</f>
        <v>0</v>
      </c>
      <c r="BL97" s="15" t="s">
        <v>122</v>
      </c>
      <c r="BM97" s="15" t="s">
        <v>127</v>
      </c>
    </row>
    <row r="98" spans="2:51" s="11" customFormat="1" ht="10.5">
      <c r="B98" s="143"/>
      <c r="D98" s="144" t="s">
        <v>128</v>
      </c>
      <c r="E98" s="145" t="s">
        <v>1</v>
      </c>
      <c r="F98" s="146" t="s">
        <v>129</v>
      </c>
      <c r="H98" s="145" t="s">
        <v>1</v>
      </c>
      <c r="I98" s="147"/>
      <c r="L98" s="143"/>
      <c r="M98" s="148"/>
      <c r="N98" s="149"/>
      <c r="O98" s="149"/>
      <c r="P98" s="149"/>
      <c r="Q98" s="149"/>
      <c r="R98" s="149"/>
      <c r="S98" s="149"/>
      <c r="T98" s="150"/>
      <c r="AT98" s="145" t="s">
        <v>128</v>
      </c>
      <c r="AU98" s="145" t="s">
        <v>78</v>
      </c>
      <c r="AV98" s="11" t="s">
        <v>75</v>
      </c>
      <c r="AW98" s="11" t="s">
        <v>32</v>
      </c>
      <c r="AX98" s="11" t="s">
        <v>70</v>
      </c>
      <c r="AY98" s="145" t="s">
        <v>116</v>
      </c>
    </row>
    <row r="99" spans="2:51" s="11" customFormat="1" ht="10.5">
      <c r="B99" s="143"/>
      <c r="D99" s="144" t="s">
        <v>128</v>
      </c>
      <c r="E99" s="145" t="s">
        <v>1</v>
      </c>
      <c r="F99" s="146" t="s">
        <v>130</v>
      </c>
      <c r="H99" s="145" t="s">
        <v>1</v>
      </c>
      <c r="I99" s="147"/>
      <c r="L99" s="143"/>
      <c r="M99" s="148"/>
      <c r="N99" s="149"/>
      <c r="O99" s="149"/>
      <c r="P99" s="149"/>
      <c r="Q99" s="149"/>
      <c r="R99" s="149"/>
      <c r="S99" s="149"/>
      <c r="T99" s="150"/>
      <c r="AT99" s="145" t="s">
        <v>128</v>
      </c>
      <c r="AU99" s="145" t="s">
        <v>78</v>
      </c>
      <c r="AV99" s="11" t="s">
        <v>75</v>
      </c>
      <c r="AW99" s="11" t="s">
        <v>32</v>
      </c>
      <c r="AX99" s="11" t="s">
        <v>70</v>
      </c>
      <c r="AY99" s="145" t="s">
        <v>116</v>
      </c>
    </row>
    <row r="100" spans="2:51" s="12" customFormat="1" ht="10.5">
      <c r="B100" s="151"/>
      <c r="D100" s="144" t="s">
        <v>128</v>
      </c>
      <c r="E100" s="152" t="s">
        <v>1</v>
      </c>
      <c r="F100" s="153" t="s">
        <v>131</v>
      </c>
      <c r="H100" s="154">
        <v>113</v>
      </c>
      <c r="I100" s="155"/>
      <c r="L100" s="151"/>
      <c r="M100" s="156"/>
      <c r="N100" s="157"/>
      <c r="O100" s="157"/>
      <c r="P100" s="157"/>
      <c r="Q100" s="157"/>
      <c r="R100" s="157"/>
      <c r="S100" s="157"/>
      <c r="T100" s="158"/>
      <c r="AT100" s="152" t="s">
        <v>128</v>
      </c>
      <c r="AU100" s="152" t="s">
        <v>78</v>
      </c>
      <c r="AV100" s="12" t="s">
        <v>78</v>
      </c>
      <c r="AW100" s="12" t="s">
        <v>32</v>
      </c>
      <c r="AX100" s="12" t="s">
        <v>70</v>
      </c>
      <c r="AY100" s="152" t="s">
        <v>116</v>
      </c>
    </row>
    <row r="101" spans="2:51" s="13" customFormat="1" ht="10.5">
      <c r="B101" s="159"/>
      <c r="D101" s="144" t="s">
        <v>128</v>
      </c>
      <c r="E101" s="160" t="s">
        <v>1</v>
      </c>
      <c r="F101" s="161" t="s">
        <v>132</v>
      </c>
      <c r="H101" s="162">
        <v>113</v>
      </c>
      <c r="I101" s="163"/>
      <c r="L101" s="159"/>
      <c r="M101" s="164"/>
      <c r="N101" s="165"/>
      <c r="O101" s="165"/>
      <c r="P101" s="165"/>
      <c r="Q101" s="165"/>
      <c r="R101" s="165"/>
      <c r="S101" s="165"/>
      <c r="T101" s="166"/>
      <c r="AT101" s="160" t="s">
        <v>128</v>
      </c>
      <c r="AU101" s="160" t="s">
        <v>78</v>
      </c>
      <c r="AV101" s="13" t="s">
        <v>122</v>
      </c>
      <c r="AW101" s="13" t="s">
        <v>32</v>
      </c>
      <c r="AX101" s="13" t="s">
        <v>75</v>
      </c>
      <c r="AY101" s="160" t="s">
        <v>116</v>
      </c>
    </row>
    <row r="102" spans="2:65" s="1" customFormat="1" ht="16.5" customHeight="1">
      <c r="B102" s="130"/>
      <c r="C102" s="131" t="s">
        <v>133</v>
      </c>
      <c r="D102" s="131" t="s">
        <v>118</v>
      </c>
      <c r="E102" s="132" t="s">
        <v>134</v>
      </c>
      <c r="F102" s="225" t="s">
        <v>390</v>
      </c>
      <c r="G102" s="134" t="s">
        <v>125</v>
      </c>
      <c r="H102" s="135">
        <v>113</v>
      </c>
      <c r="I102" s="136"/>
      <c r="J102" s="137">
        <f>ROUND(I102*H102,2)</f>
        <v>0</v>
      </c>
      <c r="K102" s="133" t="s">
        <v>126</v>
      </c>
      <c r="L102" s="29"/>
      <c r="M102" s="138" t="s">
        <v>1</v>
      </c>
      <c r="N102" s="139" t="s">
        <v>41</v>
      </c>
      <c r="O102" s="48"/>
      <c r="P102" s="140">
        <f>O102*H102</f>
        <v>0</v>
      </c>
      <c r="Q102" s="140">
        <v>0</v>
      </c>
      <c r="R102" s="140">
        <f>Q102*H102</f>
        <v>0</v>
      </c>
      <c r="S102" s="140">
        <v>0</v>
      </c>
      <c r="T102" s="141">
        <f>S102*H102</f>
        <v>0</v>
      </c>
      <c r="AR102" s="15" t="s">
        <v>122</v>
      </c>
      <c r="AT102" s="15" t="s">
        <v>118</v>
      </c>
      <c r="AU102" s="15" t="s">
        <v>78</v>
      </c>
      <c r="AY102" s="15" t="s">
        <v>116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5" t="s">
        <v>75</v>
      </c>
      <c r="BK102" s="142">
        <f>ROUND(I102*H102,2)</f>
        <v>0</v>
      </c>
      <c r="BL102" s="15" t="s">
        <v>122</v>
      </c>
      <c r="BM102" s="15" t="s">
        <v>135</v>
      </c>
    </row>
    <row r="103" spans="2:51" s="11" customFormat="1" ht="10.5">
      <c r="B103" s="143"/>
      <c r="D103" s="144" t="s">
        <v>128</v>
      </c>
      <c r="E103" s="145" t="s">
        <v>1</v>
      </c>
      <c r="F103" s="146" t="s">
        <v>136</v>
      </c>
      <c r="H103" s="145" t="s">
        <v>1</v>
      </c>
      <c r="I103" s="147"/>
      <c r="L103" s="143"/>
      <c r="M103" s="148"/>
      <c r="N103" s="149"/>
      <c r="O103" s="149"/>
      <c r="P103" s="149"/>
      <c r="Q103" s="149"/>
      <c r="R103" s="149"/>
      <c r="S103" s="149"/>
      <c r="T103" s="150"/>
      <c r="AT103" s="145" t="s">
        <v>128</v>
      </c>
      <c r="AU103" s="145" t="s">
        <v>78</v>
      </c>
      <c r="AV103" s="11" t="s">
        <v>75</v>
      </c>
      <c r="AW103" s="11" t="s">
        <v>32</v>
      </c>
      <c r="AX103" s="11" t="s">
        <v>70</v>
      </c>
      <c r="AY103" s="145" t="s">
        <v>116</v>
      </c>
    </row>
    <row r="104" spans="2:51" s="11" customFormat="1" ht="10.5">
      <c r="B104" s="143"/>
      <c r="D104" s="144" t="s">
        <v>128</v>
      </c>
      <c r="E104" s="145" t="s">
        <v>1</v>
      </c>
      <c r="F104" s="146" t="s">
        <v>137</v>
      </c>
      <c r="H104" s="145" t="s">
        <v>1</v>
      </c>
      <c r="I104" s="147"/>
      <c r="L104" s="143"/>
      <c r="M104" s="148"/>
      <c r="N104" s="149"/>
      <c r="O104" s="149"/>
      <c r="P104" s="149"/>
      <c r="Q104" s="149"/>
      <c r="R104" s="149"/>
      <c r="S104" s="149"/>
      <c r="T104" s="150"/>
      <c r="AT104" s="145" t="s">
        <v>128</v>
      </c>
      <c r="AU104" s="145" t="s">
        <v>78</v>
      </c>
      <c r="AV104" s="11" t="s">
        <v>75</v>
      </c>
      <c r="AW104" s="11" t="s">
        <v>32</v>
      </c>
      <c r="AX104" s="11" t="s">
        <v>70</v>
      </c>
      <c r="AY104" s="145" t="s">
        <v>116</v>
      </c>
    </row>
    <row r="105" spans="2:51" s="11" customFormat="1" ht="10.5">
      <c r="B105" s="143"/>
      <c r="D105" s="144" t="s">
        <v>128</v>
      </c>
      <c r="E105" s="145" t="s">
        <v>1</v>
      </c>
      <c r="F105" s="146" t="s">
        <v>138</v>
      </c>
      <c r="H105" s="145" t="s">
        <v>1</v>
      </c>
      <c r="I105" s="147"/>
      <c r="L105" s="143"/>
      <c r="M105" s="148"/>
      <c r="N105" s="149"/>
      <c r="O105" s="149"/>
      <c r="P105" s="149"/>
      <c r="Q105" s="149"/>
      <c r="R105" s="149"/>
      <c r="S105" s="149"/>
      <c r="T105" s="150"/>
      <c r="AT105" s="145" t="s">
        <v>128</v>
      </c>
      <c r="AU105" s="145" t="s">
        <v>78</v>
      </c>
      <c r="AV105" s="11" t="s">
        <v>75</v>
      </c>
      <c r="AW105" s="11" t="s">
        <v>32</v>
      </c>
      <c r="AX105" s="11" t="s">
        <v>70</v>
      </c>
      <c r="AY105" s="145" t="s">
        <v>116</v>
      </c>
    </row>
    <row r="106" spans="2:51" s="11" customFormat="1" ht="10.5">
      <c r="B106" s="143"/>
      <c r="D106" s="144" t="s">
        <v>128</v>
      </c>
      <c r="E106" s="145" t="s">
        <v>1</v>
      </c>
      <c r="F106" s="146" t="s">
        <v>139</v>
      </c>
      <c r="H106" s="145" t="s">
        <v>1</v>
      </c>
      <c r="I106" s="147"/>
      <c r="L106" s="143"/>
      <c r="M106" s="148"/>
      <c r="N106" s="149"/>
      <c r="O106" s="149"/>
      <c r="P106" s="149"/>
      <c r="Q106" s="149"/>
      <c r="R106" s="149"/>
      <c r="S106" s="149"/>
      <c r="T106" s="150"/>
      <c r="AT106" s="145" t="s">
        <v>128</v>
      </c>
      <c r="AU106" s="145" t="s">
        <v>78</v>
      </c>
      <c r="AV106" s="11" t="s">
        <v>75</v>
      </c>
      <c r="AW106" s="11" t="s">
        <v>32</v>
      </c>
      <c r="AX106" s="11" t="s">
        <v>70</v>
      </c>
      <c r="AY106" s="145" t="s">
        <v>116</v>
      </c>
    </row>
    <row r="107" spans="2:51" s="12" customFormat="1" ht="10.5">
      <c r="B107" s="151"/>
      <c r="D107" s="144" t="s">
        <v>128</v>
      </c>
      <c r="E107" s="152" t="s">
        <v>1</v>
      </c>
      <c r="F107" s="153" t="s">
        <v>140</v>
      </c>
      <c r="H107" s="154">
        <v>113</v>
      </c>
      <c r="I107" s="155"/>
      <c r="L107" s="151"/>
      <c r="M107" s="156"/>
      <c r="N107" s="157"/>
      <c r="O107" s="157"/>
      <c r="P107" s="157"/>
      <c r="Q107" s="157"/>
      <c r="R107" s="157"/>
      <c r="S107" s="157"/>
      <c r="T107" s="158"/>
      <c r="AT107" s="152" t="s">
        <v>128</v>
      </c>
      <c r="AU107" s="152" t="s">
        <v>78</v>
      </c>
      <c r="AV107" s="12" t="s">
        <v>78</v>
      </c>
      <c r="AW107" s="12" t="s">
        <v>32</v>
      </c>
      <c r="AX107" s="12" t="s">
        <v>70</v>
      </c>
      <c r="AY107" s="152" t="s">
        <v>116</v>
      </c>
    </row>
    <row r="108" spans="2:51" s="13" customFormat="1" ht="10.5">
      <c r="B108" s="159"/>
      <c r="D108" s="144" t="s">
        <v>128</v>
      </c>
      <c r="E108" s="160" t="s">
        <v>1</v>
      </c>
      <c r="F108" s="161" t="s">
        <v>132</v>
      </c>
      <c r="H108" s="162">
        <v>113</v>
      </c>
      <c r="I108" s="163"/>
      <c r="L108" s="159"/>
      <c r="M108" s="164"/>
      <c r="N108" s="165"/>
      <c r="O108" s="165"/>
      <c r="P108" s="165"/>
      <c r="Q108" s="165"/>
      <c r="R108" s="165"/>
      <c r="S108" s="165"/>
      <c r="T108" s="166"/>
      <c r="AT108" s="160" t="s">
        <v>128</v>
      </c>
      <c r="AU108" s="160" t="s">
        <v>78</v>
      </c>
      <c r="AV108" s="13" t="s">
        <v>122</v>
      </c>
      <c r="AW108" s="13" t="s">
        <v>32</v>
      </c>
      <c r="AX108" s="13" t="s">
        <v>75</v>
      </c>
      <c r="AY108" s="160" t="s">
        <v>116</v>
      </c>
    </row>
    <row r="109" spans="2:65" s="1" customFormat="1" ht="16.5" customHeight="1">
      <c r="B109" s="130"/>
      <c r="C109" s="131" t="s">
        <v>122</v>
      </c>
      <c r="D109" s="131" t="s">
        <v>118</v>
      </c>
      <c r="E109" s="132" t="s">
        <v>141</v>
      </c>
      <c r="F109" s="133" t="s">
        <v>142</v>
      </c>
      <c r="G109" s="134" t="s">
        <v>143</v>
      </c>
      <c r="H109" s="135">
        <v>8.1</v>
      </c>
      <c r="I109" s="136"/>
      <c r="J109" s="137">
        <f>ROUND(I109*H109,2)</f>
        <v>0</v>
      </c>
      <c r="K109" s="133" t="s">
        <v>126</v>
      </c>
      <c r="L109" s="29"/>
      <c r="M109" s="138" t="s">
        <v>1</v>
      </c>
      <c r="N109" s="139" t="s">
        <v>41</v>
      </c>
      <c r="O109" s="48"/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5" t="s">
        <v>122</v>
      </c>
      <c r="AT109" s="15" t="s">
        <v>118</v>
      </c>
      <c r="AU109" s="15" t="s">
        <v>78</v>
      </c>
      <c r="AY109" s="15" t="s">
        <v>116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5" t="s">
        <v>75</v>
      </c>
      <c r="BK109" s="142">
        <f>ROUND(I109*H109,2)</f>
        <v>0</v>
      </c>
      <c r="BL109" s="15" t="s">
        <v>122</v>
      </c>
      <c r="BM109" s="15" t="s">
        <v>144</v>
      </c>
    </row>
    <row r="110" spans="2:51" s="11" customFormat="1" ht="10.5">
      <c r="B110" s="143"/>
      <c r="D110" s="144" t="s">
        <v>128</v>
      </c>
      <c r="E110" s="145" t="s">
        <v>1</v>
      </c>
      <c r="F110" s="146" t="s">
        <v>145</v>
      </c>
      <c r="H110" s="145" t="s">
        <v>1</v>
      </c>
      <c r="I110" s="147"/>
      <c r="L110" s="143"/>
      <c r="M110" s="148"/>
      <c r="N110" s="149"/>
      <c r="O110" s="149"/>
      <c r="P110" s="149"/>
      <c r="Q110" s="149"/>
      <c r="R110" s="149"/>
      <c r="S110" s="149"/>
      <c r="T110" s="150"/>
      <c r="AT110" s="145" t="s">
        <v>128</v>
      </c>
      <c r="AU110" s="145" t="s">
        <v>78</v>
      </c>
      <c r="AV110" s="11" t="s">
        <v>75</v>
      </c>
      <c r="AW110" s="11" t="s">
        <v>32</v>
      </c>
      <c r="AX110" s="11" t="s">
        <v>70</v>
      </c>
      <c r="AY110" s="145" t="s">
        <v>116</v>
      </c>
    </row>
    <row r="111" spans="2:51" s="11" customFormat="1" ht="10.5">
      <c r="B111" s="143"/>
      <c r="D111" s="144" t="s">
        <v>128</v>
      </c>
      <c r="E111" s="145" t="s">
        <v>1</v>
      </c>
      <c r="F111" s="146" t="s">
        <v>137</v>
      </c>
      <c r="H111" s="145" t="s">
        <v>1</v>
      </c>
      <c r="I111" s="147"/>
      <c r="L111" s="143"/>
      <c r="M111" s="148"/>
      <c r="N111" s="149"/>
      <c r="O111" s="149"/>
      <c r="P111" s="149"/>
      <c r="Q111" s="149"/>
      <c r="R111" s="149"/>
      <c r="S111" s="149"/>
      <c r="T111" s="150"/>
      <c r="AT111" s="145" t="s">
        <v>128</v>
      </c>
      <c r="AU111" s="145" t="s">
        <v>78</v>
      </c>
      <c r="AV111" s="11" t="s">
        <v>75</v>
      </c>
      <c r="AW111" s="11" t="s">
        <v>32</v>
      </c>
      <c r="AX111" s="11" t="s">
        <v>70</v>
      </c>
      <c r="AY111" s="145" t="s">
        <v>116</v>
      </c>
    </row>
    <row r="112" spans="2:51" s="11" customFormat="1" ht="10.5">
      <c r="B112" s="143"/>
      <c r="D112" s="144" t="s">
        <v>128</v>
      </c>
      <c r="E112" s="145" t="s">
        <v>1</v>
      </c>
      <c r="F112" s="146" t="s">
        <v>138</v>
      </c>
      <c r="H112" s="145" t="s">
        <v>1</v>
      </c>
      <c r="I112" s="147"/>
      <c r="L112" s="143"/>
      <c r="M112" s="148"/>
      <c r="N112" s="149"/>
      <c r="O112" s="149"/>
      <c r="P112" s="149"/>
      <c r="Q112" s="149"/>
      <c r="R112" s="149"/>
      <c r="S112" s="149"/>
      <c r="T112" s="150"/>
      <c r="AT112" s="145" t="s">
        <v>128</v>
      </c>
      <c r="AU112" s="145" t="s">
        <v>78</v>
      </c>
      <c r="AV112" s="11" t="s">
        <v>75</v>
      </c>
      <c r="AW112" s="11" t="s">
        <v>32</v>
      </c>
      <c r="AX112" s="11" t="s">
        <v>70</v>
      </c>
      <c r="AY112" s="145" t="s">
        <v>116</v>
      </c>
    </row>
    <row r="113" spans="2:51" s="11" customFormat="1" ht="10.5">
      <c r="B113" s="143"/>
      <c r="D113" s="144" t="s">
        <v>128</v>
      </c>
      <c r="E113" s="145" t="s">
        <v>1</v>
      </c>
      <c r="F113" s="146" t="s">
        <v>139</v>
      </c>
      <c r="H113" s="145" t="s">
        <v>1</v>
      </c>
      <c r="I113" s="147"/>
      <c r="L113" s="143"/>
      <c r="M113" s="148"/>
      <c r="N113" s="149"/>
      <c r="O113" s="149"/>
      <c r="P113" s="149"/>
      <c r="Q113" s="149"/>
      <c r="R113" s="149"/>
      <c r="S113" s="149"/>
      <c r="T113" s="150"/>
      <c r="AT113" s="145" t="s">
        <v>128</v>
      </c>
      <c r="AU113" s="145" t="s">
        <v>78</v>
      </c>
      <c r="AV113" s="11" t="s">
        <v>75</v>
      </c>
      <c r="AW113" s="11" t="s">
        <v>32</v>
      </c>
      <c r="AX113" s="11" t="s">
        <v>70</v>
      </c>
      <c r="AY113" s="145" t="s">
        <v>116</v>
      </c>
    </row>
    <row r="114" spans="2:51" s="11" customFormat="1" ht="10.5">
      <c r="B114" s="143"/>
      <c r="D114" s="144" t="s">
        <v>128</v>
      </c>
      <c r="E114" s="145" t="s">
        <v>1</v>
      </c>
      <c r="F114" s="146" t="s">
        <v>146</v>
      </c>
      <c r="H114" s="145" t="s">
        <v>1</v>
      </c>
      <c r="I114" s="147"/>
      <c r="L114" s="143"/>
      <c r="M114" s="148"/>
      <c r="N114" s="149"/>
      <c r="O114" s="149"/>
      <c r="P114" s="149"/>
      <c r="Q114" s="149"/>
      <c r="R114" s="149"/>
      <c r="S114" s="149"/>
      <c r="T114" s="150"/>
      <c r="AT114" s="145" t="s">
        <v>128</v>
      </c>
      <c r="AU114" s="145" t="s">
        <v>78</v>
      </c>
      <c r="AV114" s="11" t="s">
        <v>75</v>
      </c>
      <c r="AW114" s="11" t="s">
        <v>32</v>
      </c>
      <c r="AX114" s="11" t="s">
        <v>70</v>
      </c>
      <c r="AY114" s="145" t="s">
        <v>116</v>
      </c>
    </row>
    <row r="115" spans="2:51" s="12" customFormat="1" ht="10.5">
      <c r="B115" s="151"/>
      <c r="D115" s="144" t="s">
        <v>128</v>
      </c>
      <c r="E115" s="152" t="s">
        <v>1</v>
      </c>
      <c r="F115" s="153" t="s">
        <v>147</v>
      </c>
      <c r="H115" s="154">
        <v>7.05</v>
      </c>
      <c r="I115" s="155"/>
      <c r="L115" s="151"/>
      <c r="M115" s="156"/>
      <c r="N115" s="157"/>
      <c r="O115" s="157"/>
      <c r="P115" s="157"/>
      <c r="Q115" s="157"/>
      <c r="R115" s="157"/>
      <c r="S115" s="157"/>
      <c r="T115" s="158"/>
      <c r="AT115" s="152" t="s">
        <v>128</v>
      </c>
      <c r="AU115" s="152" t="s">
        <v>78</v>
      </c>
      <c r="AV115" s="12" t="s">
        <v>78</v>
      </c>
      <c r="AW115" s="12" t="s">
        <v>32</v>
      </c>
      <c r="AX115" s="12" t="s">
        <v>70</v>
      </c>
      <c r="AY115" s="152" t="s">
        <v>116</v>
      </c>
    </row>
    <row r="116" spans="2:51" s="11" customFormat="1" ht="10.5">
      <c r="B116" s="143"/>
      <c r="D116" s="144" t="s">
        <v>128</v>
      </c>
      <c r="E116" s="145" t="s">
        <v>1</v>
      </c>
      <c r="F116" s="146" t="s">
        <v>148</v>
      </c>
      <c r="H116" s="145" t="s">
        <v>1</v>
      </c>
      <c r="I116" s="147"/>
      <c r="L116" s="143"/>
      <c r="M116" s="148"/>
      <c r="N116" s="149"/>
      <c r="O116" s="149"/>
      <c r="P116" s="149"/>
      <c r="Q116" s="149"/>
      <c r="R116" s="149"/>
      <c r="S116" s="149"/>
      <c r="T116" s="150"/>
      <c r="AT116" s="145" t="s">
        <v>128</v>
      </c>
      <c r="AU116" s="145" t="s">
        <v>78</v>
      </c>
      <c r="AV116" s="11" t="s">
        <v>75</v>
      </c>
      <c r="AW116" s="11" t="s">
        <v>32</v>
      </c>
      <c r="AX116" s="11" t="s">
        <v>70</v>
      </c>
      <c r="AY116" s="145" t="s">
        <v>116</v>
      </c>
    </row>
    <row r="117" spans="2:51" s="11" customFormat="1" ht="10.5">
      <c r="B117" s="143"/>
      <c r="D117" s="144" t="s">
        <v>128</v>
      </c>
      <c r="E117" s="145" t="s">
        <v>1</v>
      </c>
      <c r="F117" s="146" t="s">
        <v>149</v>
      </c>
      <c r="H117" s="145" t="s">
        <v>1</v>
      </c>
      <c r="I117" s="147"/>
      <c r="L117" s="143"/>
      <c r="M117" s="148"/>
      <c r="N117" s="149"/>
      <c r="O117" s="149"/>
      <c r="P117" s="149"/>
      <c r="Q117" s="149"/>
      <c r="R117" s="149"/>
      <c r="S117" s="149"/>
      <c r="T117" s="150"/>
      <c r="AT117" s="145" t="s">
        <v>128</v>
      </c>
      <c r="AU117" s="145" t="s">
        <v>78</v>
      </c>
      <c r="AV117" s="11" t="s">
        <v>75</v>
      </c>
      <c r="AW117" s="11" t="s">
        <v>32</v>
      </c>
      <c r="AX117" s="11" t="s">
        <v>70</v>
      </c>
      <c r="AY117" s="145" t="s">
        <v>116</v>
      </c>
    </row>
    <row r="118" spans="2:51" s="12" customFormat="1" ht="10.5">
      <c r="B118" s="151"/>
      <c r="D118" s="144" t="s">
        <v>128</v>
      </c>
      <c r="E118" s="152" t="s">
        <v>1</v>
      </c>
      <c r="F118" s="153" t="s">
        <v>150</v>
      </c>
      <c r="H118" s="154">
        <v>1.05</v>
      </c>
      <c r="I118" s="155"/>
      <c r="L118" s="151"/>
      <c r="M118" s="156"/>
      <c r="N118" s="157"/>
      <c r="O118" s="157"/>
      <c r="P118" s="157"/>
      <c r="Q118" s="157"/>
      <c r="R118" s="157"/>
      <c r="S118" s="157"/>
      <c r="T118" s="158"/>
      <c r="AT118" s="152" t="s">
        <v>128</v>
      </c>
      <c r="AU118" s="152" t="s">
        <v>78</v>
      </c>
      <c r="AV118" s="12" t="s">
        <v>78</v>
      </c>
      <c r="AW118" s="12" t="s">
        <v>32</v>
      </c>
      <c r="AX118" s="12" t="s">
        <v>70</v>
      </c>
      <c r="AY118" s="152" t="s">
        <v>116</v>
      </c>
    </row>
    <row r="119" spans="2:51" s="13" customFormat="1" ht="10.5">
      <c r="B119" s="159"/>
      <c r="D119" s="144" t="s">
        <v>128</v>
      </c>
      <c r="E119" s="160" t="s">
        <v>1</v>
      </c>
      <c r="F119" s="161" t="s">
        <v>132</v>
      </c>
      <c r="H119" s="162">
        <v>8.1</v>
      </c>
      <c r="I119" s="163"/>
      <c r="L119" s="159"/>
      <c r="M119" s="164"/>
      <c r="N119" s="165"/>
      <c r="O119" s="165"/>
      <c r="P119" s="165"/>
      <c r="Q119" s="165"/>
      <c r="R119" s="165"/>
      <c r="S119" s="165"/>
      <c r="T119" s="166"/>
      <c r="AT119" s="160" t="s">
        <v>128</v>
      </c>
      <c r="AU119" s="160" t="s">
        <v>78</v>
      </c>
      <c r="AV119" s="13" t="s">
        <v>122</v>
      </c>
      <c r="AW119" s="13" t="s">
        <v>32</v>
      </c>
      <c r="AX119" s="13" t="s">
        <v>75</v>
      </c>
      <c r="AY119" s="160" t="s">
        <v>116</v>
      </c>
    </row>
    <row r="120" spans="2:65" s="1" customFormat="1" ht="16.5" customHeight="1">
      <c r="B120" s="130"/>
      <c r="C120" s="131" t="s">
        <v>151</v>
      </c>
      <c r="D120" s="131" t="s">
        <v>118</v>
      </c>
      <c r="E120" s="132" t="s">
        <v>152</v>
      </c>
      <c r="F120" s="133" t="s">
        <v>153</v>
      </c>
      <c r="G120" s="134" t="s">
        <v>143</v>
      </c>
      <c r="H120" s="135">
        <v>8.1</v>
      </c>
      <c r="I120" s="136"/>
      <c r="J120" s="137">
        <f>ROUND(I120*H120,2)</f>
        <v>0</v>
      </c>
      <c r="K120" s="133" t="s">
        <v>126</v>
      </c>
      <c r="L120" s="29"/>
      <c r="M120" s="138" t="s">
        <v>1</v>
      </c>
      <c r="N120" s="139" t="s">
        <v>41</v>
      </c>
      <c r="O120" s="48"/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5" t="s">
        <v>122</v>
      </c>
      <c r="AT120" s="15" t="s">
        <v>118</v>
      </c>
      <c r="AU120" s="15" t="s">
        <v>78</v>
      </c>
      <c r="AY120" s="15" t="s">
        <v>116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5" t="s">
        <v>75</v>
      </c>
      <c r="BK120" s="142">
        <f>ROUND(I120*H120,2)</f>
        <v>0</v>
      </c>
      <c r="BL120" s="15" t="s">
        <v>122</v>
      </c>
      <c r="BM120" s="15" t="s">
        <v>154</v>
      </c>
    </row>
    <row r="121" spans="2:65" s="1" customFormat="1" ht="16.5" customHeight="1">
      <c r="B121" s="130"/>
      <c r="C121" s="131" t="s">
        <v>155</v>
      </c>
      <c r="D121" s="131" t="s">
        <v>118</v>
      </c>
      <c r="E121" s="132" t="s">
        <v>156</v>
      </c>
      <c r="F121" s="133" t="s">
        <v>157</v>
      </c>
      <c r="G121" s="134" t="s">
        <v>143</v>
      </c>
      <c r="H121" s="135">
        <v>16.083</v>
      </c>
      <c r="I121" s="136"/>
      <c r="J121" s="137">
        <f>ROUND(I121*H121,2)</f>
        <v>0</v>
      </c>
      <c r="K121" s="133" t="s">
        <v>126</v>
      </c>
      <c r="L121" s="29"/>
      <c r="M121" s="138" t="s">
        <v>1</v>
      </c>
      <c r="N121" s="139" t="s">
        <v>41</v>
      </c>
      <c r="O121" s="48"/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5" t="s">
        <v>122</v>
      </c>
      <c r="AT121" s="15" t="s">
        <v>118</v>
      </c>
      <c r="AU121" s="15" t="s">
        <v>78</v>
      </c>
      <c r="AY121" s="15" t="s">
        <v>116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5" t="s">
        <v>75</v>
      </c>
      <c r="BK121" s="142">
        <f>ROUND(I121*H121,2)</f>
        <v>0</v>
      </c>
      <c r="BL121" s="15" t="s">
        <v>122</v>
      </c>
      <c r="BM121" s="15" t="s">
        <v>158</v>
      </c>
    </row>
    <row r="122" spans="2:51" s="11" customFormat="1" ht="10.5">
      <c r="B122" s="143"/>
      <c r="D122" s="144" t="s">
        <v>128</v>
      </c>
      <c r="E122" s="145" t="s">
        <v>1</v>
      </c>
      <c r="F122" s="146" t="s">
        <v>159</v>
      </c>
      <c r="H122" s="145" t="s">
        <v>1</v>
      </c>
      <c r="I122" s="147"/>
      <c r="L122" s="143"/>
      <c r="M122" s="148"/>
      <c r="N122" s="149"/>
      <c r="O122" s="149"/>
      <c r="P122" s="149"/>
      <c r="Q122" s="149"/>
      <c r="R122" s="149"/>
      <c r="S122" s="149"/>
      <c r="T122" s="150"/>
      <c r="AT122" s="145" t="s">
        <v>128</v>
      </c>
      <c r="AU122" s="145" t="s">
        <v>78</v>
      </c>
      <c r="AV122" s="11" t="s">
        <v>75</v>
      </c>
      <c r="AW122" s="11" t="s">
        <v>32</v>
      </c>
      <c r="AX122" s="11" t="s">
        <v>70</v>
      </c>
      <c r="AY122" s="145" t="s">
        <v>116</v>
      </c>
    </row>
    <row r="123" spans="2:51" s="11" customFormat="1" ht="10.5">
      <c r="B123" s="143"/>
      <c r="D123" s="144" t="s">
        <v>128</v>
      </c>
      <c r="E123" s="145" t="s">
        <v>1</v>
      </c>
      <c r="F123" s="146" t="s">
        <v>160</v>
      </c>
      <c r="H123" s="145" t="s">
        <v>1</v>
      </c>
      <c r="I123" s="147"/>
      <c r="L123" s="143"/>
      <c r="M123" s="148"/>
      <c r="N123" s="149"/>
      <c r="O123" s="149"/>
      <c r="P123" s="149"/>
      <c r="Q123" s="149"/>
      <c r="R123" s="149"/>
      <c r="S123" s="149"/>
      <c r="T123" s="150"/>
      <c r="AT123" s="145" t="s">
        <v>128</v>
      </c>
      <c r="AU123" s="145" t="s">
        <v>78</v>
      </c>
      <c r="AV123" s="11" t="s">
        <v>75</v>
      </c>
      <c r="AW123" s="11" t="s">
        <v>32</v>
      </c>
      <c r="AX123" s="11" t="s">
        <v>70</v>
      </c>
      <c r="AY123" s="145" t="s">
        <v>116</v>
      </c>
    </row>
    <row r="124" spans="2:51" s="11" customFormat="1" ht="10.5">
      <c r="B124" s="143"/>
      <c r="D124" s="144" t="s">
        <v>128</v>
      </c>
      <c r="E124" s="145" t="s">
        <v>1</v>
      </c>
      <c r="F124" s="146" t="s">
        <v>161</v>
      </c>
      <c r="H124" s="145" t="s">
        <v>1</v>
      </c>
      <c r="I124" s="147"/>
      <c r="L124" s="143"/>
      <c r="M124" s="148"/>
      <c r="N124" s="149"/>
      <c r="O124" s="149"/>
      <c r="P124" s="149"/>
      <c r="Q124" s="149"/>
      <c r="R124" s="149"/>
      <c r="S124" s="149"/>
      <c r="T124" s="150"/>
      <c r="AT124" s="145" t="s">
        <v>128</v>
      </c>
      <c r="AU124" s="145" t="s">
        <v>78</v>
      </c>
      <c r="AV124" s="11" t="s">
        <v>75</v>
      </c>
      <c r="AW124" s="11" t="s">
        <v>32</v>
      </c>
      <c r="AX124" s="11" t="s">
        <v>70</v>
      </c>
      <c r="AY124" s="145" t="s">
        <v>116</v>
      </c>
    </row>
    <row r="125" spans="2:51" s="12" customFormat="1" ht="10.5">
      <c r="B125" s="151"/>
      <c r="D125" s="144" t="s">
        <v>128</v>
      </c>
      <c r="E125" s="152" t="s">
        <v>1</v>
      </c>
      <c r="F125" s="153" t="s">
        <v>162</v>
      </c>
      <c r="H125" s="154">
        <v>7.983</v>
      </c>
      <c r="I125" s="155"/>
      <c r="L125" s="151"/>
      <c r="M125" s="156"/>
      <c r="N125" s="157"/>
      <c r="O125" s="157"/>
      <c r="P125" s="157"/>
      <c r="Q125" s="157"/>
      <c r="R125" s="157"/>
      <c r="S125" s="157"/>
      <c r="T125" s="158"/>
      <c r="AT125" s="152" t="s">
        <v>128</v>
      </c>
      <c r="AU125" s="152" t="s">
        <v>78</v>
      </c>
      <c r="AV125" s="12" t="s">
        <v>78</v>
      </c>
      <c r="AW125" s="12" t="s">
        <v>32</v>
      </c>
      <c r="AX125" s="12" t="s">
        <v>70</v>
      </c>
      <c r="AY125" s="152" t="s">
        <v>116</v>
      </c>
    </row>
    <row r="126" spans="2:51" s="11" customFormat="1" ht="10.5">
      <c r="B126" s="143"/>
      <c r="D126" s="144" t="s">
        <v>128</v>
      </c>
      <c r="E126" s="145" t="s">
        <v>1</v>
      </c>
      <c r="F126" s="146" t="s">
        <v>163</v>
      </c>
      <c r="H126" s="145" t="s">
        <v>1</v>
      </c>
      <c r="I126" s="147"/>
      <c r="L126" s="143"/>
      <c r="M126" s="148"/>
      <c r="N126" s="149"/>
      <c r="O126" s="149"/>
      <c r="P126" s="149"/>
      <c r="Q126" s="149"/>
      <c r="R126" s="149"/>
      <c r="S126" s="149"/>
      <c r="T126" s="150"/>
      <c r="AT126" s="145" t="s">
        <v>128</v>
      </c>
      <c r="AU126" s="145" t="s">
        <v>78</v>
      </c>
      <c r="AV126" s="11" t="s">
        <v>75</v>
      </c>
      <c r="AW126" s="11" t="s">
        <v>32</v>
      </c>
      <c r="AX126" s="11" t="s">
        <v>70</v>
      </c>
      <c r="AY126" s="145" t="s">
        <v>116</v>
      </c>
    </row>
    <row r="127" spans="2:51" s="12" customFormat="1" ht="10.5">
      <c r="B127" s="151"/>
      <c r="D127" s="144" t="s">
        <v>128</v>
      </c>
      <c r="E127" s="152" t="s">
        <v>1</v>
      </c>
      <c r="F127" s="153" t="s">
        <v>164</v>
      </c>
      <c r="H127" s="154">
        <v>8.1</v>
      </c>
      <c r="I127" s="155"/>
      <c r="L127" s="151"/>
      <c r="M127" s="156"/>
      <c r="N127" s="157"/>
      <c r="O127" s="157"/>
      <c r="P127" s="157"/>
      <c r="Q127" s="157"/>
      <c r="R127" s="157"/>
      <c r="S127" s="157"/>
      <c r="T127" s="158"/>
      <c r="AT127" s="152" t="s">
        <v>128</v>
      </c>
      <c r="AU127" s="152" t="s">
        <v>78</v>
      </c>
      <c r="AV127" s="12" t="s">
        <v>78</v>
      </c>
      <c r="AW127" s="12" t="s">
        <v>32</v>
      </c>
      <c r="AX127" s="12" t="s">
        <v>70</v>
      </c>
      <c r="AY127" s="152" t="s">
        <v>116</v>
      </c>
    </row>
    <row r="128" spans="2:51" s="13" customFormat="1" ht="10.5">
      <c r="B128" s="159"/>
      <c r="D128" s="144" t="s">
        <v>128</v>
      </c>
      <c r="E128" s="160" t="s">
        <v>1</v>
      </c>
      <c r="F128" s="161" t="s">
        <v>132</v>
      </c>
      <c r="H128" s="162">
        <v>16.083</v>
      </c>
      <c r="I128" s="163"/>
      <c r="L128" s="159"/>
      <c r="M128" s="164"/>
      <c r="N128" s="165"/>
      <c r="O128" s="165"/>
      <c r="P128" s="165"/>
      <c r="Q128" s="165"/>
      <c r="R128" s="165"/>
      <c r="S128" s="165"/>
      <c r="T128" s="166"/>
      <c r="AT128" s="160" t="s">
        <v>128</v>
      </c>
      <c r="AU128" s="160" t="s">
        <v>78</v>
      </c>
      <c r="AV128" s="13" t="s">
        <v>122</v>
      </c>
      <c r="AW128" s="13" t="s">
        <v>32</v>
      </c>
      <c r="AX128" s="13" t="s">
        <v>75</v>
      </c>
      <c r="AY128" s="160" t="s">
        <v>116</v>
      </c>
    </row>
    <row r="129" spans="2:65" s="1" customFormat="1" ht="16.5" customHeight="1">
      <c r="B129" s="130"/>
      <c r="C129" s="131" t="s">
        <v>165</v>
      </c>
      <c r="D129" s="131" t="s">
        <v>118</v>
      </c>
      <c r="E129" s="132" t="s">
        <v>166</v>
      </c>
      <c r="F129" s="133" t="s">
        <v>167</v>
      </c>
      <c r="G129" s="134" t="s">
        <v>143</v>
      </c>
      <c r="H129" s="135">
        <v>112.581</v>
      </c>
      <c r="I129" s="136"/>
      <c r="J129" s="137">
        <f>ROUND(I129*H129,2)</f>
        <v>0</v>
      </c>
      <c r="K129" s="133" t="s">
        <v>126</v>
      </c>
      <c r="L129" s="29"/>
      <c r="M129" s="138" t="s">
        <v>1</v>
      </c>
      <c r="N129" s="139" t="s">
        <v>41</v>
      </c>
      <c r="O129" s="48"/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5" t="s">
        <v>122</v>
      </c>
      <c r="AT129" s="15" t="s">
        <v>118</v>
      </c>
      <c r="AU129" s="15" t="s">
        <v>78</v>
      </c>
      <c r="AY129" s="15" t="s">
        <v>116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5" t="s">
        <v>75</v>
      </c>
      <c r="BK129" s="142">
        <f>ROUND(I129*H129,2)</f>
        <v>0</v>
      </c>
      <c r="BL129" s="15" t="s">
        <v>122</v>
      </c>
      <c r="BM129" s="15" t="s">
        <v>168</v>
      </c>
    </row>
    <row r="130" spans="2:51" s="12" customFormat="1" ht="10.5">
      <c r="B130" s="151"/>
      <c r="D130" s="144" t="s">
        <v>128</v>
      </c>
      <c r="E130" s="152" t="s">
        <v>1</v>
      </c>
      <c r="F130" s="153" t="s">
        <v>169</v>
      </c>
      <c r="H130" s="154">
        <v>112.581</v>
      </c>
      <c r="I130" s="155"/>
      <c r="L130" s="151"/>
      <c r="M130" s="156"/>
      <c r="N130" s="157"/>
      <c r="O130" s="157"/>
      <c r="P130" s="157"/>
      <c r="Q130" s="157"/>
      <c r="R130" s="157"/>
      <c r="S130" s="157"/>
      <c r="T130" s="158"/>
      <c r="AT130" s="152" t="s">
        <v>128</v>
      </c>
      <c r="AU130" s="152" t="s">
        <v>78</v>
      </c>
      <c r="AV130" s="12" t="s">
        <v>78</v>
      </c>
      <c r="AW130" s="12" t="s">
        <v>32</v>
      </c>
      <c r="AX130" s="12" t="s">
        <v>70</v>
      </c>
      <c r="AY130" s="152" t="s">
        <v>116</v>
      </c>
    </row>
    <row r="131" spans="2:51" s="13" customFormat="1" ht="10.5">
      <c r="B131" s="159"/>
      <c r="D131" s="144" t="s">
        <v>128</v>
      </c>
      <c r="E131" s="160" t="s">
        <v>1</v>
      </c>
      <c r="F131" s="161" t="s">
        <v>132</v>
      </c>
      <c r="H131" s="162">
        <v>112.581</v>
      </c>
      <c r="I131" s="163"/>
      <c r="L131" s="159"/>
      <c r="M131" s="164"/>
      <c r="N131" s="165"/>
      <c r="O131" s="165"/>
      <c r="P131" s="165"/>
      <c r="Q131" s="165"/>
      <c r="R131" s="165"/>
      <c r="S131" s="165"/>
      <c r="T131" s="166"/>
      <c r="AT131" s="160" t="s">
        <v>128</v>
      </c>
      <c r="AU131" s="160" t="s">
        <v>78</v>
      </c>
      <c r="AV131" s="13" t="s">
        <v>122</v>
      </c>
      <c r="AW131" s="13" t="s">
        <v>32</v>
      </c>
      <c r="AX131" s="13" t="s">
        <v>75</v>
      </c>
      <c r="AY131" s="160" t="s">
        <v>116</v>
      </c>
    </row>
    <row r="132" spans="2:65" s="1" customFormat="1" ht="16.5" customHeight="1">
      <c r="B132" s="130"/>
      <c r="C132" s="131" t="s">
        <v>170</v>
      </c>
      <c r="D132" s="131" t="s">
        <v>118</v>
      </c>
      <c r="E132" s="132" t="s">
        <v>171</v>
      </c>
      <c r="F132" s="133" t="s">
        <v>172</v>
      </c>
      <c r="G132" s="134" t="s">
        <v>173</v>
      </c>
      <c r="H132" s="135">
        <v>137</v>
      </c>
      <c r="I132" s="136"/>
      <c r="J132" s="137">
        <f>ROUND(I132*H132,2)</f>
        <v>0</v>
      </c>
      <c r="K132" s="133" t="s">
        <v>1</v>
      </c>
      <c r="L132" s="29"/>
      <c r="M132" s="138" t="s">
        <v>1</v>
      </c>
      <c r="N132" s="139" t="s">
        <v>41</v>
      </c>
      <c r="O132" s="48"/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5" t="s">
        <v>122</v>
      </c>
      <c r="AT132" s="15" t="s">
        <v>118</v>
      </c>
      <c r="AU132" s="15" t="s">
        <v>78</v>
      </c>
      <c r="AY132" s="15" t="s">
        <v>116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5" t="s">
        <v>75</v>
      </c>
      <c r="BK132" s="142">
        <f>ROUND(I132*H132,2)</f>
        <v>0</v>
      </c>
      <c r="BL132" s="15" t="s">
        <v>122</v>
      </c>
      <c r="BM132" s="15" t="s">
        <v>174</v>
      </c>
    </row>
    <row r="133" spans="2:51" s="11" customFormat="1" ht="10.5">
      <c r="B133" s="143"/>
      <c r="D133" s="144" t="s">
        <v>128</v>
      </c>
      <c r="E133" s="145" t="s">
        <v>1</v>
      </c>
      <c r="F133" s="146" t="s">
        <v>175</v>
      </c>
      <c r="H133" s="145" t="s">
        <v>1</v>
      </c>
      <c r="I133" s="147"/>
      <c r="L133" s="143"/>
      <c r="M133" s="148"/>
      <c r="N133" s="149"/>
      <c r="O133" s="149"/>
      <c r="P133" s="149"/>
      <c r="Q133" s="149"/>
      <c r="R133" s="149"/>
      <c r="S133" s="149"/>
      <c r="T133" s="150"/>
      <c r="AT133" s="145" t="s">
        <v>128</v>
      </c>
      <c r="AU133" s="145" t="s">
        <v>78</v>
      </c>
      <c r="AV133" s="11" t="s">
        <v>75</v>
      </c>
      <c r="AW133" s="11" t="s">
        <v>32</v>
      </c>
      <c r="AX133" s="11" t="s">
        <v>70</v>
      </c>
      <c r="AY133" s="145" t="s">
        <v>116</v>
      </c>
    </row>
    <row r="134" spans="2:51" s="11" customFormat="1" ht="10.5">
      <c r="B134" s="143"/>
      <c r="D134" s="144" t="s">
        <v>128</v>
      </c>
      <c r="E134" s="145" t="s">
        <v>1</v>
      </c>
      <c r="F134" s="146" t="s">
        <v>176</v>
      </c>
      <c r="H134" s="145" t="s">
        <v>1</v>
      </c>
      <c r="I134" s="147"/>
      <c r="L134" s="143"/>
      <c r="M134" s="148"/>
      <c r="N134" s="149"/>
      <c r="O134" s="149"/>
      <c r="P134" s="149"/>
      <c r="Q134" s="149"/>
      <c r="R134" s="149"/>
      <c r="S134" s="149"/>
      <c r="T134" s="150"/>
      <c r="AT134" s="145" t="s">
        <v>128</v>
      </c>
      <c r="AU134" s="145" t="s">
        <v>78</v>
      </c>
      <c r="AV134" s="11" t="s">
        <v>75</v>
      </c>
      <c r="AW134" s="11" t="s">
        <v>32</v>
      </c>
      <c r="AX134" s="11" t="s">
        <v>70</v>
      </c>
      <c r="AY134" s="145" t="s">
        <v>116</v>
      </c>
    </row>
    <row r="135" spans="2:51" s="11" customFormat="1" ht="10.5">
      <c r="B135" s="143"/>
      <c r="D135" s="144" t="s">
        <v>128</v>
      </c>
      <c r="E135" s="145" t="s">
        <v>1</v>
      </c>
      <c r="F135" s="146" t="s">
        <v>177</v>
      </c>
      <c r="H135" s="145" t="s">
        <v>1</v>
      </c>
      <c r="I135" s="147"/>
      <c r="L135" s="143"/>
      <c r="M135" s="148"/>
      <c r="N135" s="149"/>
      <c r="O135" s="149"/>
      <c r="P135" s="149"/>
      <c r="Q135" s="149"/>
      <c r="R135" s="149"/>
      <c r="S135" s="149"/>
      <c r="T135" s="150"/>
      <c r="AT135" s="145" t="s">
        <v>128</v>
      </c>
      <c r="AU135" s="145" t="s">
        <v>78</v>
      </c>
      <c r="AV135" s="11" t="s">
        <v>75</v>
      </c>
      <c r="AW135" s="11" t="s">
        <v>32</v>
      </c>
      <c r="AX135" s="11" t="s">
        <v>70</v>
      </c>
      <c r="AY135" s="145" t="s">
        <v>116</v>
      </c>
    </row>
    <row r="136" spans="2:51" s="12" customFormat="1" ht="10.5">
      <c r="B136" s="151"/>
      <c r="D136" s="144" t="s">
        <v>128</v>
      </c>
      <c r="E136" s="152" t="s">
        <v>1</v>
      </c>
      <c r="F136" s="153" t="s">
        <v>178</v>
      </c>
      <c r="H136" s="154">
        <v>137</v>
      </c>
      <c r="I136" s="155"/>
      <c r="L136" s="151"/>
      <c r="M136" s="156"/>
      <c r="N136" s="157"/>
      <c r="O136" s="157"/>
      <c r="P136" s="157"/>
      <c r="Q136" s="157"/>
      <c r="R136" s="157"/>
      <c r="S136" s="157"/>
      <c r="T136" s="158"/>
      <c r="AT136" s="152" t="s">
        <v>128</v>
      </c>
      <c r="AU136" s="152" t="s">
        <v>78</v>
      </c>
      <c r="AV136" s="12" t="s">
        <v>78</v>
      </c>
      <c r="AW136" s="12" t="s">
        <v>32</v>
      </c>
      <c r="AX136" s="12" t="s">
        <v>70</v>
      </c>
      <c r="AY136" s="152" t="s">
        <v>116</v>
      </c>
    </row>
    <row r="137" spans="2:51" s="13" customFormat="1" ht="10.5">
      <c r="B137" s="159"/>
      <c r="D137" s="144" t="s">
        <v>128</v>
      </c>
      <c r="E137" s="160" t="s">
        <v>1</v>
      </c>
      <c r="F137" s="161" t="s">
        <v>132</v>
      </c>
      <c r="H137" s="162">
        <v>137</v>
      </c>
      <c r="I137" s="163"/>
      <c r="L137" s="159"/>
      <c r="M137" s="164"/>
      <c r="N137" s="165"/>
      <c r="O137" s="165"/>
      <c r="P137" s="165"/>
      <c r="Q137" s="165"/>
      <c r="R137" s="165"/>
      <c r="S137" s="165"/>
      <c r="T137" s="166"/>
      <c r="AT137" s="160" t="s">
        <v>128</v>
      </c>
      <c r="AU137" s="160" t="s">
        <v>78</v>
      </c>
      <c r="AV137" s="13" t="s">
        <v>122</v>
      </c>
      <c r="AW137" s="13" t="s">
        <v>32</v>
      </c>
      <c r="AX137" s="13" t="s">
        <v>75</v>
      </c>
      <c r="AY137" s="160" t="s">
        <v>116</v>
      </c>
    </row>
    <row r="138" spans="2:65" s="1" customFormat="1" ht="16.5" customHeight="1">
      <c r="B138" s="130"/>
      <c r="C138" s="131" t="s">
        <v>179</v>
      </c>
      <c r="D138" s="131" t="s">
        <v>118</v>
      </c>
      <c r="E138" s="132" t="s">
        <v>180</v>
      </c>
      <c r="F138" s="133" t="s">
        <v>181</v>
      </c>
      <c r="G138" s="134" t="s">
        <v>182</v>
      </c>
      <c r="H138" s="135">
        <v>564</v>
      </c>
      <c r="I138" s="136"/>
      <c r="J138" s="137">
        <f>ROUND(I138*H138,2)</f>
        <v>0</v>
      </c>
      <c r="K138" s="133" t="s">
        <v>126</v>
      </c>
      <c r="L138" s="29"/>
      <c r="M138" s="138" t="s">
        <v>1</v>
      </c>
      <c r="N138" s="139" t="s">
        <v>41</v>
      </c>
      <c r="O138" s="48"/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5" t="s">
        <v>122</v>
      </c>
      <c r="AT138" s="15" t="s">
        <v>118</v>
      </c>
      <c r="AU138" s="15" t="s">
        <v>78</v>
      </c>
      <c r="AY138" s="15" t="s">
        <v>116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5" t="s">
        <v>75</v>
      </c>
      <c r="BK138" s="142">
        <f>ROUND(I138*H138,2)</f>
        <v>0</v>
      </c>
      <c r="BL138" s="15" t="s">
        <v>122</v>
      </c>
      <c r="BM138" s="15" t="s">
        <v>183</v>
      </c>
    </row>
    <row r="139" spans="2:51" s="11" customFormat="1" ht="10.5">
      <c r="B139" s="143"/>
      <c r="D139" s="144" t="s">
        <v>128</v>
      </c>
      <c r="E139" s="145" t="s">
        <v>1</v>
      </c>
      <c r="F139" s="146" t="s">
        <v>184</v>
      </c>
      <c r="H139" s="145" t="s">
        <v>1</v>
      </c>
      <c r="I139" s="147"/>
      <c r="L139" s="143"/>
      <c r="M139" s="148"/>
      <c r="N139" s="149"/>
      <c r="O139" s="149"/>
      <c r="P139" s="149"/>
      <c r="Q139" s="149"/>
      <c r="R139" s="149"/>
      <c r="S139" s="149"/>
      <c r="T139" s="150"/>
      <c r="AT139" s="145" t="s">
        <v>128</v>
      </c>
      <c r="AU139" s="145" t="s">
        <v>78</v>
      </c>
      <c r="AV139" s="11" t="s">
        <v>75</v>
      </c>
      <c r="AW139" s="11" t="s">
        <v>32</v>
      </c>
      <c r="AX139" s="11" t="s">
        <v>70</v>
      </c>
      <c r="AY139" s="145" t="s">
        <v>116</v>
      </c>
    </row>
    <row r="140" spans="2:51" s="11" customFormat="1" ht="10.5">
      <c r="B140" s="143"/>
      <c r="D140" s="144" t="s">
        <v>128</v>
      </c>
      <c r="E140" s="145" t="s">
        <v>1</v>
      </c>
      <c r="F140" s="146" t="s">
        <v>185</v>
      </c>
      <c r="H140" s="145" t="s">
        <v>1</v>
      </c>
      <c r="I140" s="147"/>
      <c r="L140" s="143"/>
      <c r="M140" s="148"/>
      <c r="N140" s="149"/>
      <c r="O140" s="149"/>
      <c r="P140" s="149"/>
      <c r="Q140" s="149"/>
      <c r="R140" s="149"/>
      <c r="S140" s="149"/>
      <c r="T140" s="150"/>
      <c r="AT140" s="145" t="s">
        <v>128</v>
      </c>
      <c r="AU140" s="145" t="s">
        <v>78</v>
      </c>
      <c r="AV140" s="11" t="s">
        <v>75</v>
      </c>
      <c r="AW140" s="11" t="s">
        <v>32</v>
      </c>
      <c r="AX140" s="11" t="s">
        <v>70</v>
      </c>
      <c r="AY140" s="145" t="s">
        <v>116</v>
      </c>
    </row>
    <row r="141" spans="2:51" s="11" customFormat="1" ht="10.5">
      <c r="B141" s="143"/>
      <c r="D141" s="144" t="s">
        <v>128</v>
      </c>
      <c r="E141" s="145" t="s">
        <v>1</v>
      </c>
      <c r="F141" s="146" t="s">
        <v>186</v>
      </c>
      <c r="H141" s="145" t="s">
        <v>1</v>
      </c>
      <c r="I141" s="147"/>
      <c r="L141" s="143"/>
      <c r="M141" s="148"/>
      <c r="N141" s="149"/>
      <c r="O141" s="149"/>
      <c r="P141" s="149"/>
      <c r="Q141" s="149"/>
      <c r="R141" s="149"/>
      <c r="S141" s="149"/>
      <c r="T141" s="150"/>
      <c r="AT141" s="145" t="s">
        <v>128</v>
      </c>
      <c r="AU141" s="145" t="s">
        <v>78</v>
      </c>
      <c r="AV141" s="11" t="s">
        <v>75</v>
      </c>
      <c r="AW141" s="11" t="s">
        <v>32</v>
      </c>
      <c r="AX141" s="11" t="s">
        <v>70</v>
      </c>
      <c r="AY141" s="145" t="s">
        <v>116</v>
      </c>
    </row>
    <row r="142" spans="2:51" s="12" customFormat="1" ht="10.5">
      <c r="B142" s="151"/>
      <c r="D142" s="144" t="s">
        <v>128</v>
      </c>
      <c r="E142" s="152" t="s">
        <v>1</v>
      </c>
      <c r="F142" s="153" t="s">
        <v>187</v>
      </c>
      <c r="H142" s="154">
        <v>564</v>
      </c>
      <c r="I142" s="155"/>
      <c r="L142" s="151"/>
      <c r="M142" s="156"/>
      <c r="N142" s="157"/>
      <c r="O142" s="157"/>
      <c r="P142" s="157"/>
      <c r="Q142" s="157"/>
      <c r="R142" s="157"/>
      <c r="S142" s="157"/>
      <c r="T142" s="158"/>
      <c r="AT142" s="152" t="s">
        <v>128</v>
      </c>
      <c r="AU142" s="152" t="s">
        <v>78</v>
      </c>
      <c r="AV142" s="12" t="s">
        <v>78</v>
      </c>
      <c r="AW142" s="12" t="s">
        <v>32</v>
      </c>
      <c r="AX142" s="12" t="s">
        <v>70</v>
      </c>
      <c r="AY142" s="152" t="s">
        <v>116</v>
      </c>
    </row>
    <row r="143" spans="2:51" s="13" customFormat="1" ht="10.5">
      <c r="B143" s="159"/>
      <c r="D143" s="144" t="s">
        <v>128</v>
      </c>
      <c r="E143" s="160" t="s">
        <v>1</v>
      </c>
      <c r="F143" s="161" t="s">
        <v>132</v>
      </c>
      <c r="H143" s="162">
        <v>564</v>
      </c>
      <c r="I143" s="163"/>
      <c r="L143" s="159"/>
      <c r="M143" s="164"/>
      <c r="N143" s="165"/>
      <c r="O143" s="165"/>
      <c r="P143" s="165"/>
      <c r="Q143" s="165"/>
      <c r="R143" s="165"/>
      <c r="S143" s="165"/>
      <c r="T143" s="166"/>
      <c r="AT143" s="160" t="s">
        <v>128</v>
      </c>
      <c r="AU143" s="160" t="s">
        <v>78</v>
      </c>
      <c r="AV143" s="13" t="s">
        <v>122</v>
      </c>
      <c r="AW143" s="13" t="s">
        <v>32</v>
      </c>
      <c r="AX143" s="13" t="s">
        <v>75</v>
      </c>
      <c r="AY143" s="160" t="s">
        <v>116</v>
      </c>
    </row>
    <row r="144" spans="2:65" s="1" customFormat="1" ht="16.5" customHeight="1">
      <c r="B144" s="130"/>
      <c r="C144" s="131" t="s">
        <v>188</v>
      </c>
      <c r="D144" s="131" t="s">
        <v>118</v>
      </c>
      <c r="E144" s="132" t="s">
        <v>189</v>
      </c>
      <c r="F144" s="133" t="s">
        <v>190</v>
      </c>
      <c r="G144" s="134" t="s">
        <v>182</v>
      </c>
      <c r="H144" s="135">
        <v>564</v>
      </c>
      <c r="I144" s="136"/>
      <c r="J144" s="137">
        <f>ROUND(I144*H144,2)</f>
        <v>0</v>
      </c>
      <c r="K144" s="133" t="s">
        <v>126</v>
      </c>
      <c r="L144" s="29"/>
      <c r="M144" s="138" t="s">
        <v>1</v>
      </c>
      <c r="N144" s="139" t="s">
        <v>41</v>
      </c>
      <c r="O144" s="48"/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5" t="s">
        <v>122</v>
      </c>
      <c r="AT144" s="15" t="s">
        <v>118</v>
      </c>
      <c r="AU144" s="15" t="s">
        <v>78</v>
      </c>
      <c r="AY144" s="15" t="s">
        <v>116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5" t="s">
        <v>75</v>
      </c>
      <c r="BK144" s="142">
        <f>ROUND(I144*H144,2)</f>
        <v>0</v>
      </c>
      <c r="BL144" s="15" t="s">
        <v>122</v>
      </c>
      <c r="BM144" s="15" t="s">
        <v>191</v>
      </c>
    </row>
    <row r="145" spans="2:65" s="1" customFormat="1" ht="16.5" customHeight="1">
      <c r="B145" s="130"/>
      <c r="C145" s="167" t="s">
        <v>192</v>
      </c>
      <c r="D145" s="167" t="s">
        <v>193</v>
      </c>
      <c r="E145" s="168" t="s">
        <v>194</v>
      </c>
      <c r="F145" s="169" t="s">
        <v>195</v>
      </c>
      <c r="G145" s="170" t="s">
        <v>196</v>
      </c>
      <c r="H145" s="171">
        <v>22.56</v>
      </c>
      <c r="I145" s="172"/>
      <c r="J145" s="173">
        <f>ROUND(I145*H145,2)</f>
        <v>0</v>
      </c>
      <c r="K145" s="169" t="s">
        <v>126</v>
      </c>
      <c r="L145" s="174"/>
      <c r="M145" s="175" t="s">
        <v>1</v>
      </c>
      <c r="N145" s="176" t="s">
        <v>41</v>
      </c>
      <c r="O145" s="48"/>
      <c r="P145" s="140">
        <f>O145*H145</f>
        <v>0</v>
      </c>
      <c r="Q145" s="140">
        <v>0.001</v>
      </c>
      <c r="R145" s="140">
        <f>Q145*H145</f>
        <v>0.02256</v>
      </c>
      <c r="S145" s="140">
        <v>0</v>
      </c>
      <c r="T145" s="141">
        <f>S145*H145</f>
        <v>0</v>
      </c>
      <c r="AR145" s="15" t="s">
        <v>170</v>
      </c>
      <c r="AT145" s="15" t="s">
        <v>193</v>
      </c>
      <c r="AU145" s="15" t="s">
        <v>78</v>
      </c>
      <c r="AY145" s="15" t="s">
        <v>116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5" t="s">
        <v>75</v>
      </c>
      <c r="BK145" s="142">
        <f>ROUND(I145*H145,2)</f>
        <v>0</v>
      </c>
      <c r="BL145" s="15" t="s">
        <v>122</v>
      </c>
      <c r="BM145" s="15" t="s">
        <v>197</v>
      </c>
    </row>
    <row r="146" spans="2:51" s="12" customFormat="1" ht="10.5">
      <c r="B146" s="151"/>
      <c r="D146" s="144" t="s">
        <v>128</v>
      </c>
      <c r="E146" s="152" t="s">
        <v>1</v>
      </c>
      <c r="F146" s="153" t="s">
        <v>198</v>
      </c>
      <c r="H146" s="154">
        <v>22.56</v>
      </c>
      <c r="I146" s="155"/>
      <c r="L146" s="151"/>
      <c r="M146" s="156"/>
      <c r="N146" s="157"/>
      <c r="O146" s="157"/>
      <c r="P146" s="157"/>
      <c r="Q146" s="157"/>
      <c r="R146" s="157"/>
      <c r="S146" s="157"/>
      <c r="T146" s="158"/>
      <c r="AT146" s="152" t="s">
        <v>128</v>
      </c>
      <c r="AU146" s="152" t="s">
        <v>78</v>
      </c>
      <c r="AV146" s="12" t="s">
        <v>78</v>
      </c>
      <c r="AW146" s="12" t="s">
        <v>32</v>
      </c>
      <c r="AX146" s="12" t="s">
        <v>70</v>
      </c>
      <c r="AY146" s="152" t="s">
        <v>116</v>
      </c>
    </row>
    <row r="147" spans="2:51" s="13" customFormat="1" ht="10.5">
      <c r="B147" s="159"/>
      <c r="D147" s="144" t="s">
        <v>128</v>
      </c>
      <c r="E147" s="160" t="s">
        <v>1</v>
      </c>
      <c r="F147" s="161" t="s">
        <v>132</v>
      </c>
      <c r="H147" s="162">
        <v>22.56</v>
      </c>
      <c r="I147" s="163"/>
      <c r="L147" s="159"/>
      <c r="M147" s="164"/>
      <c r="N147" s="165"/>
      <c r="O147" s="165"/>
      <c r="P147" s="165"/>
      <c r="Q147" s="165"/>
      <c r="R147" s="165"/>
      <c r="S147" s="165"/>
      <c r="T147" s="166"/>
      <c r="AT147" s="160" t="s">
        <v>128</v>
      </c>
      <c r="AU147" s="160" t="s">
        <v>78</v>
      </c>
      <c r="AV147" s="13" t="s">
        <v>122</v>
      </c>
      <c r="AW147" s="13" t="s">
        <v>32</v>
      </c>
      <c r="AX147" s="13" t="s">
        <v>75</v>
      </c>
      <c r="AY147" s="160" t="s">
        <v>116</v>
      </c>
    </row>
    <row r="148" spans="2:63" s="10" customFormat="1" ht="22.5" customHeight="1">
      <c r="B148" s="117"/>
      <c r="D148" s="118" t="s">
        <v>69</v>
      </c>
      <c r="E148" s="128" t="s">
        <v>78</v>
      </c>
      <c r="F148" s="128" t="s">
        <v>199</v>
      </c>
      <c r="I148" s="120"/>
      <c r="J148" s="129">
        <f>BK148</f>
        <v>0</v>
      </c>
      <c r="L148" s="117"/>
      <c r="M148" s="122"/>
      <c r="N148" s="123"/>
      <c r="O148" s="123"/>
      <c r="P148" s="124">
        <f>SUM(P149:P166)</f>
        <v>0</v>
      </c>
      <c r="Q148" s="123"/>
      <c r="R148" s="124">
        <f>SUM(R149:R166)</f>
        <v>7.4580701</v>
      </c>
      <c r="S148" s="123"/>
      <c r="T148" s="125">
        <f>SUM(T149:T166)</f>
        <v>0</v>
      </c>
      <c r="AR148" s="118" t="s">
        <v>75</v>
      </c>
      <c r="AT148" s="126" t="s">
        <v>69</v>
      </c>
      <c r="AU148" s="126" t="s">
        <v>75</v>
      </c>
      <c r="AY148" s="118" t="s">
        <v>116</v>
      </c>
      <c r="BK148" s="127">
        <f>SUM(BK149:BK166)</f>
        <v>0</v>
      </c>
    </row>
    <row r="149" spans="2:65" s="1" customFormat="1" ht="16.5" customHeight="1">
      <c r="B149" s="130"/>
      <c r="C149" s="131" t="s">
        <v>200</v>
      </c>
      <c r="D149" s="131" t="s">
        <v>118</v>
      </c>
      <c r="E149" s="132" t="s">
        <v>201</v>
      </c>
      <c r="F149" s="133" t="s">
        <v>202</v>
      </c>
      <c r="G149" s="134" t="s">
        <v>143</v>
      </c>
      <c r="H149" s="135">
        <v>0.3</v>
      </c>
      <c r="I149" s="136"/>
      <c r="J149" s="137">
        <f>ROUND(I149*H149,2)</f>
        <v>0</v>
      </c>
      <c r="K149" s="133" t="s">
        <v>126</v>
      </c>
      <c r="L149" s="29"/>
      <c r="M149" s="138" t="s">
        <v>1</v>
      </c>
      <c r="N149" s="139" t="s">
        <v>41</v>
      </c>
      <c r="O149" s="48"/>
      <c r="P149" s="140">
        <f>O149*H149</f>
        <v>0</v>
      </c>
      <c r="Q149" s="140">
        <v>2.16</v>
      </c>
      <c r="R149" s="140">
        <f>Q149*H149</f>
        <v>0.648</v>
      </c>
      <c r="S149" s="140">
        <v>0</v>
      </c>
      <c r="T149" s="141">
        <f>S149*H149</f>
        <v>0</v>
      </c>
      <c r="AR149" s="15" t="s">
        <v>122</v>
      </c>
      <c r="AT149" s="15" t="s">
        <v>118</v>
      </c>
      <c r="AU149" s="15" t="s">
        <v>78</v>
      </c>
      <c r="AY149" s="15" t="s">
        <v>116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5" t="s">
        <v>75</v>
      </c>
      <c r="BK149" s="142">
        <f>ROUND(I149*H149,2)</f>
        <v>0</v>
      </c>
      <c r="BL149" s="15" t="s">
        <v>122</v>
      </c>
      <c r="BM149" s="15" t="s">
        <v>203</v>
      </c>
    </row>
    <row r="150" spans="2:51" s="11" customFormat="1" ht="10.5">
      <c r="B150" s="143"/>
      <c r="D150" s="144" t="s">
        <v>128</v>
      </c>
      <c r="E150" s="145" t="s">
        <v>1</v>
      </c>
      <c r="F150" s="146" t="s">
        <v>204</v>
      </c>
      <c r="H150" s="145" t="s">
        <v>1</v>
      </c>
      <c r="I150" s="147"/>
      <c r="L150" s="143"/>
      <c r="M150" s="148"/>
      <c r="N150" s="149"/>
      <c r="O150" s="149"/>
      <c r="P150" s="149"/>
      <c r="Q150" s="149"/>
      <c r="R150" s="149"/>
      <c r="S150" s="149"/>
      <c r="T150" s="150"/>
      <c r="AT150" s="145" t="s">
        <v>128</v>
      </c>
      <c r="AU150" s="145" t="s">
        <v>78</v>
      </c>
      <c r="AV150" s="11" t="s">
        <v>75</v>
      </c>
      <c r="AW150" s="11" t="s">
        <v>32</v>
      </c>
      <c r="AX150" s="11" t="s">
        <v>70</v>
      </c>
      <c r="AY150" s="145" t="s">
        <v>116</v>
      </c>
    </row>
    <row r="151" spans="2:51" s="12" customFormat="1" ht="10.5">
      <c r="B151" s="151"/>
      <c r="D151" s="144" t="s">
        <v>128</v>
      </c>
      <c r="E151" s="152" t="s">
        <v>1</v>
      </c>
      <c r="F151" s="153" t="s">
        <v>205</v>
      </c>
      <c r="H151" s="154">
        <v>0.3</v>
      </c>
      <c r="I151" s="155"/>
      <c r="L151" s="151"/>
      <c r="M151" s="156"/>
      <c r="N151" s="157"/>
      <c r="O151" s="157"/>
      <c r="P151" s="157"/>
      <c r="Q151" s="157"/>
      <c r="R151" s="157"/>
      <c r="S151" s="157"/>
      <c r="T151" s="158"/>
      <c r="AT151" s="152" t="s">
        <v>128</v>
      </c>
      <c r="AU151" s="152" t="s">
        <v>78</v>
      </c>
      <c r="AV151" s="12" t="s">
        <v>78</v>
      </c>
      <c r="AW151" s="12" t="s">
        <v>32</v>
      </c>
      <c r="AX151" s="12" t="s">
        <v>70</v>
      </c>
      <c r="AY151" s="152" t="s">
        <v>116</v>
      </c>
    </row>
    <row r="152" spans="2:51" s="13" customFormat="1" ht="10.5">
      <c r="B152" s="159"/>
      <c r="D152" s="144" t="s">
        <v>128</v>
      </c>
      <c r="E152" s="160" t="s">
        <v>1</v>
      </c>
      <c r="F152" s="161" t="s">
        <v>132</v>
      </c>
      <c r="H152" s="162">
        <v>0.3</v>
      </c>
      <c r="I152" s="163"/>
      <c r="L152" s="159"/>
      <c r="M152" s="164"/>
      <c r="N152" s="165"/>
      <c r="O152" s="165"/>
      <c r="P152" s="165"/>
      <c r="Q152" s="165"/>
      <c r="R152" s="165"/>
      <c r="S152" s="165"/>
      <c r="T152" s="166"/>
      <c r="AT152" s="160" t="s">
        <v>128</v>
      </c>
      <c r="AU152" s="160" t="s">
        <v>78</v>
      </c>
      <c r="AV152" s="13" t="s">
        <v>122</v>
      </c>
      <c r="AW152" s="13" t="s">
        <v>32</v>
      </c>
      <c r="AX152" s="13" t="s">
        <v>75</v>
      </c>
      <c r="AY152" s="160" t="s">
        <v>116</v>
      </c>
    </row>
    <row r="153" spans="2:65" s="1" customFormat="1" ht="16.5" customHeight="1">
      <c r="B153" s="130"/>
      <c r="C153" s="131" t="s">
        <v>206</v>
      </c>
      <c r="D153" s="131" t="s">
        <v>118</v>
      </c>
      <c r="E153" s="132" t="s">
        <v>207</v>
      </c>
      <c r="F153" s="133" t="s">
        <v>208</v>
      </c>
      <c r="G153" s="134" t="s">
        <v>143</v>
      </c>
      <c r="H153" s="135">
        <v>0.75</v>
      </c>
      <c r="I153" s="136"/>
      <c r="J153" s="137">
        <f>ROUND(I153*H153,2)</f>
        <v>0</v>
      </c>
      <c r="K153" s="133" t="s">
        <v>126</v>
      </c>
      <c r="L153" s="29"/>
      <c r="M153" s="138" t="s">
        <v>1</v>
      </c>
      <c r="N153" s="139" t="s">
        <v>41</v>
      </c>
      <c r="O153" s="48"/>
      <c r="P153" s="140">
        <f>O153*H153</f>
        <v>0</v>
      </c>
      <c r="Q153" s="140">
        <v>2.45329</v>
      </c>
      <c r="R153" s="140">
        <f>Q153*H153</f>
        <v>1.8399675</v>
      </c>
      <c r="S153" s="140">
        <v>0</v>
      </c>
      <c r="T153" s="141">
        <f>S153*H153</f>
        <v>0</v>
      </c>
      <c r="AR153" s="15" t="s">
        <v>122</v>
      </c>
      <c r="AT153" s="15" t="s">
        <v>118</v>
      </c>
      <c r="AU153" s="15" t="s">
        <v>78</v>
      </c>
      <c r="AY153" s="15" t="s">
        <v>116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5" t="s">
        <v>75</v>
      </c>
      <c r="BK153" s="142">
        <f>ROUND(I153*H153,2)</f>
        <v>0</v>
      </c>
      <c r="BL153" s="15" t="s">
        <v>122</v>
      </c>
      <c r="BM153" s="15" t="s">
        <v>209</v>
      </c>
    </row>
    <row r="154" spans="2:51" s="11" customFormat="1" ht="10.5">
      <c r="B154" s="143"/>
      <c r="D154" s="144" t="s">
        <v>128</v>
      </c>
      <c r="E154" s="145" t="s">
        <v>1</v>
      </c>
      <c r="F154" s="146" t="s">
        <v>210</v>
      </c>
      <c r="H154" s="145" t="s">
        <v>1</v>
      </c>
      <c r="I154" s="147"/>
      <c r="L154" s="143"/>
      <c r="M154" s="148"/>
      <c r="N154" s="149"/>
      <c r="O154" s="149"/>
      <c r="P154" s="149"/>
      <c r="Q154" s="149"/>
      <c r="R154" s="149"/>
      <c r="S154" s="149"/>
      <c r="T154" s="150"/>
      <c r="AT154" s="145" t="s">
        <v>128</v>
      </c>
      <c r="AU154" s="145" t="s">
        <v>78</v>
      </c>
      <c r="AV154" s="11" t="s">
        <v>75</v>
      </c>
      <c r="AW154" s="11" t="s">
        <v>32</v>
      </c>
      <c r="AX154" s="11" t="s">
        <v>70</v>
      </c>
      <c r="AY154" s="145" t="s">
        <v>116</v>
      </c>
    </row>
    <row r="155" spans="2:51" s="12" customFormat="1" ht="10.5">
      <c r="B155" s="151"/>
      <c r="D155" s="144" t="s">
        <v>128</v>
      </c>
      <c r="E155" s="152" t="s">
        <v>1</v>
      </c>
      <c r="F155" s="153" t="s">
        <v>211</v>
      </c>
      <c r="H155" s="154">
        <v>0.75</v>
      </c>
      <c r="I155" s="155"/>
      <c r="L155" s="151"/>
      <c r="M155" s="156"/>
      <c r="N155" s="157"/>
      <c r="O155" s="157"/>
      <c r="P155" s="157"/>
      <c r="Q155" s="157"/>
      <c r="R155" s="157"/>
      <c r="S155" s="157"/>
      <c r="T155" s="158"/>
      <c r="AT155" s="152" t="s">
        <v>128</v>
      </c>
      <c r="AU155" s="152" t="s">
        <v>78</v>
      </c>
      <c r="AV155" s="12" t="s">
        <v>78</v>
      </c>
      <c r="AW155" s="12" t="s">
        <v>32</v>
      </c>
      <c r="AX155" s="12" t="s">
        <v>70</v>
      </c>
      <c r="AY155" s="152" t="s">
        <v>116</v>
      </c>
    </row>
    <row r="156" spans="2:51" s="13" customFormat="1" ht="10.5">
      <c r="B156" s="159"/>
      <c r="D156" s="144" t="s">
        <v>128</v>
      </c>
      <c r="E156" s="160" t="s">
        <v>1</v>
      </c>
      <c r="F156" s="161" t="s">
        <v>132</v>
      </c>
      <c r="H156" s="162">
        <v>0.75</v>
      </c>
      <c r="I156" s="163"/>
      <c r="L156" s="159"/>
      <c r="M156" s="164"/>
      <c r="N156" s="165"/>
      <c r="O156" s="165"/>
      <c r="P156" s="165"/>
      <c r="Q156" s="165"/>
      <c r="R156" s="165"/>
      <c r="S156" s="165"/>
      <c r="T156" s="166"/>
      <c r="AT156" s="160" t="s">
        <v>128</v>
      </c>
      <c r="AU156" s="160" t="s">
        <v>78</v>
      </c>
      <c r="AV156" s="13" t="s">
        <v>122</v>
      </c>
      <c r="AW156" s="13" t="s">
        <v>32</v>
      </c>
      <c r="AX156" s="13" t="s">
        <v>75</v>
      </c>
      <c r="AY156" s="160" t="s">
        <v>116</v>
      </c>
    </row>
    <row r="157" spans="2:65" s="1" customFormat="1" ht="16.5" customHeight="1">
      <c r="B157" s="130"/>
      <c r="C157" s="131" t="s">
        <v>212</v>
      </c>
      <c r="D157" s="131" t="s">
        <v>118</v>
      </c>
      <c r="E157" s="132" t="s">
        <v>213</v>
      </c>
      <c r="F157" s="133" t="s">
        <v>214</v>
      </c>
      <c r="G157" s="134" t="s">
        <v>143</v>
      </c>
      <c r="H157" s="135">
        <v>2</v>
      </c>
      <c r="I157" s="136"/>
      <c r="J157" s="137">
        <f>ROUND(I157*H157,2)</f>
        <v>0</v>
      </c>
      <c r="K157" s="133" t="s">
        <v>126</v>
      </c>
      <c r="L157" s="29"/>
      <c r="M157" s="138" t="s">
        <v>1</v>
      </c>
      <c r="N157" s="139" t="s">
        <v>41</v>
      </c>
      <c r="O157" s="48"/>
      <c r="P157" s="140">
        <f>O157*H157</f>
        <v>0</v>
      </c>
      <c r="Q157" s="140">
        <v>2.45329</v>
      </c>
      <c r="R157" s="140">
        <f>Q157*H157</f>
        <v>4.90658</v>
      </c>
      <c r="S157" s="140">
        <v>0</v>
      </c>
      <c r="T157" s="141">
        <f>S157*H157</f>
        <v>0</v>
      </c>
      <c r="AR157" s="15" t="s">
        <v>122</v>
      </c>
      <c r="AT157" s="15" t="s">
        <v>118</v>
      </c>
      <c r="AU157" s="15" t="s">
        <v>78</v>
      </c>
      <c r="AY157" s="15" t="s">
        <v>116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5" t="s">
        <v>75</v>
      </c>
      <c r="BK157" s="142">
        <f>ROUND(I157*H157,2)</f>
        <v>0</v>
      </c>
      <c r="BL157" s="15" t="s">
        <v>122</v>
      </c>
      <c r="BM157" s="15" t="s">
        <v>215</v>
      </c>
    </row>
    <row r="158" spans="2:51" s="11" customFormat="1" ht="10.5">
      <c r="B158" s="143"/>
      <c r="D158" s="144" t="s">
        <v>128</v>
      </c>
      <c r="E158" s="145" t="s">
        <v>1</v>
      </c>
      <c r="F158" s="146" t="s">
        <v>216</v>
      </c>
      <c r="H158" s="145" t="s">
        <v>1</v>
      </c>
      <c r="I158" s="147"/>
      <c r="L158" s="143"/>
      <c r="M158" s="148"/>
      <c r="N158" s="149"/>
      <c r="O158" s="149"/>
      <c r="P158" s="149"/>
      <c r="Q158" s="149"/>
      <c r="R158" s="149"/>
      <c r="S158" s="149"/>
      <c r="T158" s="150"/>
      <c r="AT158" s="145" t="s">
        <v>128</v>
      </c>
      <c r="AU158" s="145" t="s">
        <v>78</v>
      </c>
      <c r="AV158" s="11" t="s">
        <v>75</v>
      </c>
      <c r="AW158" s="11" t="s">
        <v>32</v>
      </c>
      <c r="AX158" s="11" t="s">
        <v>70</v>
      </c>
      <c r="AY158" s="145" t="s">
        <v>116</v>
      </c>
    </row>
    <row r="159" spans="2:51" s="11" customFormat="1" ht="10.5">
      <c r="B159" s="143"/>
      <c r="D159" s="144" t="s">
        <v>128</v>
      </c>
      <c r="E159" s="145" t="s">
        <v>1</v>
      </c>
      <c r="F159" s="146" t="s">
        <v>217</v>
      </c>
      <c r="H159" s="145" t="s">
        <v>1</v>
      </c>
      <c r="I159" s="147"/>
      <c r="L159" s="143"/>
      <c r="M159" s="148"/>
      <c r="N159" s="149"/>
      <c r="O159" s="149"/>
      <c r="P159" s="149"/>
      <c r="Q159" s="149"/>
      <c r="R159" s="149"/>
      <c r="S159" s="149"/>
      <c r="T159" s="150"/>
      <c r="AT159" s="145" t="s">
        <v>128</v>
      </c>
      <c r="AU159" s="145" t="s">
        <v>78</v>
      </c>
      <c r="AV159" s="11" t="s">
        <v>75</v>
      </c>
      <c r="AW159" s="11" t="s">
        <v>32</v>
      </c>
      <c r="AX159" s="11" t="s">
        <v>70</v>
      </c>
      <c r="AY159" s="145" t="s">
        <v>116</v>
      </c>
    </row>
    <row r="160" spans="2:51" s="11" customFormat="1" ht="10.5">
      <c r="B160" s="143"/>
      <c r="D160" s="144" t="s">
        <v>128</v>
      </c>
      <c r="E160" s="145" t="s">
        <v>1</v>
      </c>
      <c r="F160" s="146" t="s">
        <v>218</v>
      </c>
      <c r="H160" s="145" t="s">
        <v>1</v>
      </c>
      <c r="I160" s="147"/>
      <c r="L160" s="143"/>
      <c r="M160" s="148"/>
      <c r="N160" s="149"/>
      <c r="O160" s="149"/>
      <c r="P160" s="149"/>
      <c r="Q160" s="149"/>
      <c r="R160" s="149"/>
      <c r="S160" s="149"/>
      <c r="T160" s="150"/>
      <c r="AT160" s="145" t="s">
        <v>128</v>
      </c>
      <c r="AU160" s="145" t="s">
        <v>78</v>
      </c>
      <c r="AV160" s="11" t="s">
        <v>75</v>
      </c>
      <c r="AW160" s="11" t="s">
        <v>32</v>
      </c>
      <c r="AX160" s="11" t="s">
        <v>70</v>
      </c>
      <c r="AY160" s="145" t="s">
        <v>116</v>
      </c>
    </row>
    <row r="161" spans="2:51" s="11" customFormat="1" ht="10.5">
      <c r="B161" s="143"/>
      <c r="D161" s="144" t="s">
        <v>128</v>
      </c>
      <c r="E161" s="145" t="s">
        <v>1</v>
      </c>
      <c r="F161" s="146" t="s">
        <v>219</v>
      </c>
      <c r="H161" s="145" t="s">
        <v>1</v>
      </c>
      <c r="I161" s="147"/>
      <c r="L161" s="143"/>
      <c r="M161" s="148"/>
      <c r="N161" s="149"/>
      <c r="O161" s="149"/>
      <c r="P161" s="149"/>
      <c r="Q161" s="149"/>
      <c r="R161" s="149"/>
      <c r="S161" s="149"/>
      <c r="T161" s="150"/>
      <c r="AT161" s="145" t="s">
        <v>128</v>
      </c>
      <c r="AU161" s="145" t="s">
        <v>78</v>
      </c>
      <c r="AV161" s="11" t="s">
        <v>75</v>
      </c>
      <c r="AW161" s="11" t="s">
        <v>32</v>
      </c>
      <c r="AX161" s="11" t="s">
        <v>70</v>
      </c>
      <c r="AY161" s="145" t="s">
        <v>116</v>
      </c>
    </row>
    <row r="162" spans="2:51" s="11" customFormat="1" ht="10.5">
      <c r="B162" s="143"/>
      <c r="D162" s="144" t="s">
        <v>128</v>
      </c>
      <c r="E162" s="145" t="s">
        <v>1</v>
      </c>
      <c r="F162" s="146" t="s">
        <v>220</v>
      </c>
      <c r="H162" s="145" t="s">
        <v>1</v>
      </c>
      <c r="I162" s="147"/>
      <c r="L162" s="143"/>
      <c r="M162" s="148"/>
      <c r="N162" s="149"/>
      <c r="O162" s="149"/>
      <c r="P162" s="149"/>
      <c r="Q162" s="149"/>
      <c r="R162" s="149"/>
      <c r="S162" s="149"/>
      <c r="T162" s="150"/>
      <c r="AT162" s="145" t="s">
        <v>128</v>
      </c>
      <c r="AU162" s="145" t="s">
        <v>78</v>
      </c>
      <c r="AV162" s="11" t="s">
        <v>75</v>
      </c>
      <c r="AW162" s="11" t="s">
        <v>32</v>
      </c>
      <c r="AX162" s="11" t="s">
        <v>70</v>
      </c>
      <c r="AY162" s="145" t="s">
        <v>116</v>
      </c>
    </row>
    <row r="163" spans="2:51" s="11" customFormat="1" ht="10.5">
      <c r="B163" s="143"/>
      <c r="D163" s="144" t="s">
        <v>128</v>
      </c>
      <c r="E163" s="145" t="s">
        <v>1</v>
      </c>
      <c r="F163" s="146" t="s">
        <v>221</v>
      </c>
      <c r="H163" s="145" t="s">
        <v>1</v>
      </c>
      <c r="I163" s="147"/>
      <c r="L163" s="143"/>
      <c r="M163" s="148"/>
      <c r="N163" s="149"/>
      <c r="O163" s="149"/>
      <c r="P163" s="149"/>
      <c r="Q163" s="149"/>
      <c r="R163" s="149"/>
      <c r="S163" s="149"/>
      <c r="T163" s="150"/>
      <c r="AT163" s="145" t="s">
        <v>128</v>
      </c>
      <c r="AU163" s="145" t="s">
        <v>78</v>
      </c>
      <c r="AV163" s="11" t="s">
        <v>75</v>
      </c>
      <c r="AW163" s="11" t="s">
        <v>32</v>
      </c>
      <c r="AX163" s="11" t="s">
        <v>70</v>
      </c>
      <c r="AY163" s="145" t="s">
        <v>116</v>
      </c>
    </row>
    <row r="164" spans="2:51" s="12" customFormat="1" ht="10.5">
      <c r="B164" s="151"/>
      <c r="D164" s="144" t="s">
        <v>128</v>
      </c>
      <c r="E164" s="152" t="s">
        <v>1</v>
      </c>
      <c r="F164" s="153" t="s">
        <v>78</v>
      </c>
      <c r="H164" s="154">
        <v>2</v>
      </c>
      <c r="I164" s="155"/>
      <c r="L164" s="151"/>
      <c r="M164" s="156"/>
      <c r="N164" s="157"/>
      <c r="O164" s="157"/>
      <c r="P164" s="157"/>
      <c r="Q164" s="157"/>
      <c r="R164" s="157"/>
      <c r="S164" s="157"/>
      <c r="T164" s="158"/>
      <c r="AT164" s="152" t="s">
        <v>128</v>
      </c>
      <c r="AU164" s="152" t="s">
        <v>78</v>
      </c>
      <c r="AV164" s="12" t="s">
        <v>78</v>
      </c>
      <c r="AW164" s="12" t="s">
        <v>32</v>
      </c>
      <c r="AX164" s="12" t="s">
        <v>70</v>
      </c>
      <c r="AY164" s="152" t="s">
        <v>116</v>
      </c>
    </row>
    <row r="165" spans="2:51" s="13" customFormat="1" ht="10.5">
      <c r="B165" s="159"/>
      <c r="D165" s="144" t="s">
        <v>128</v>
      </c>
      <c r="E165" s="160" t="s">
        <v>1</v>
      </c>
      <c r="F165" s="161" t="s">
        <v>132</v>
      </c>
      <c r="H165" s="162">
        <v>2</v>
      </c>
      <c r="I165" s="163"/>
      <c r="L165" s="159"/>
      <c r="M165" s="164"/>
      <c r="N165" s="165"/>
      <c r="O165" s="165"/>
      <c r="P165" s="165"/>
      <c r="Q165" s="165"/>
      <c r="R165" s="165"/>
      <c r="S165" s="165"/>
      <c r="T165" s="166"/>
      <c r="AT165" s="160" t="s">
        <v>128</v>
      </c>
      <c r="AU165" s="160" t="s">
        <v>78</v>
      </c>
      <c r="AV165" s="13" t="s">
        <v>122</v>
      </c>
      <c r="AW165" s="13" t="s">
        <v>32</v>
      </c>
      <c r="AX165" s="13" t="s">
        <v>75</v>
      </c>
      <c r="AY165" s="160" t="s">
        <v>116</v>
      </c>
    </row>
    <row r="166" spans="2:65" s="1" customFormat="1" ht="16.5" customHeight="1">
      <c r="B166" s="130"/>
      <c r="C166" s="131" t="s">
        <v>8</v>
      </c>
      <c r="D166" s="131" t="s">
        <v>118</v>
      </c>
      <c r="E166" s="132" t="s">
        <v>222</v>
      </c>
      <c r="F166" s="133" t="s">
        <v>223</v>
      </c>
      <c r="G166" s="134" t="s">
        <v>224</v>
      </c>
      <c r="H166" s="135">
        <v>0.06</v>
      </c>
      <c r="I166" s="136"/>
      <c r="J166" s="137">
        <f>ROUND(I166*H166,2)</f>
        <v>0</v>
      </c>
      <c r="K166" s="133" t="s">
        <v>126</v>
      </c>
      <c r="L166" s="29"/>
      <c r="M166" s="138" t="s">
        <v>1</v>
      </c>
      <c r="N166" s="139" t="s">
        <v>41</v>
      </c>
      <c r="O166" s="48"/>
      <c r="P166" s="140">
        <f>O166*H166</f>
        <v>0</v>
      </c>
      <c r="Q166" s="140">
        <v>1.05871</v>
      </c>
      <c r="R166" s="140">
        <f>Q166*H166</f>
        <v>0.0635226</v>
      </c>
      <c r="S166" s="140">
        <v>0</v>
      </c>
      <c r="T166" s="141">
        <f>S166*H166</f>
        <v>0</v>
      </c>
      <c r="AR166" s="15" t="s">
        <v>122</v>
      </c>
      <c r="AT166" s="15" t="s">
        <v>118</v>
      </c>
      <c r="AU166" s="15" t="s">
        <v>78</v>
      </c>
      <c r="AY166" s="15" t="s">
        <v>116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5" t="s">
        <v>75</v>
      </c>
      <c r="BK166" s="142">
        <f>ROUND(I166*H166,2)</f>
        <v>0</v>
      </c>
      <c r="BL166" s="15" t="s">
        <v>122</v>
      </c>
      <c r="BM166" s="15" t="s">
        <v>225</v>
      </c>
    </row>
    <row r="167" spans="2:63" s="10" customFormat="1" ht="22.5" customHeight="1">
      <c r="B167" s="117"/>
      <c r="D167" s="118" t="s">
        <v>69</v>
      </c>
      <c r="E167" s="128" t="s">
        <v>133</v>
      </c>
      <c r="F167" s="128" t="s">
        <v>226</v>
      </c>
      <c r="I167" s="120"/>
      <c r="J167" s="129">
        <f>BK167</f>
        <v>0</v>
      </c>
      <c r="L167" s="117"/>
      <c r="M167" s="122"/>
      <c r="N167" s="123"/>
      <c r="O167" s="123"/>
      <c r="P167" s="124">
        <f>P168</f>
        <v>0</v>
      </c>
      <c r="Q167" s="123"/>
      <c r="R167" s="124">
        <f>R168</f>
        <v>19.76257</v>
      </c>
      <c r="S167" s="123"/>
      <c r="T167" s="125">
        <f>T168</f>
        <v>0</v>
      </c>
      <c r="AR167" s="118" t="s">
        <v>75</v>
      </c>
      <c r="AT167" s="126" t="s">
        <v>69</v>
      </c>
      <c r="AU167" s="126" t="s">
        <v>75</v>
      </c>
      <c r="AY167" s="118" t="s">
        <v>116</v>
      </c>
      <c r="BK167" s="127">
        <f>BK168</f>
        <v>0</v>
      </c>
    </row>
    <row r="168" spans="2:65" s="1" customFormat="1" ht="16.5" customHeight="1">
      <c r="B168" s="130"/>
      <c r="C168" s="131" t="s">
        <v>227</v>
      </c>
      <c r="D168" s="131" t="s">
        <v>118</v>
      </c>
      <c r="E168" s="132" t="s">
        <v>228</v>
      </c>
      <c r="F168" s="133" t="s">
        <v>229</v>
      </c>
      <c r="G168" s="134" t="s">
        <v>173</v>
      </c>
      <c r="H168" s="135">
        <v>113</v>
      </c>
      <c r="I168" s="136"/>
      <c r="J168" s="137">
        <f>ROUND(I168*H168,2)</f>
        <v>0</v>
      </c>
      <c r="K168" s="133" t="s">
        <v>126</v>
      </c>
      <c r="L168" s="29"/>
      <c r="M168" s="138" t="s">
        <v>1</v>
      </c>
      <c r="N168" s="139" t="s">
        <v>41</v>
      </c>
      <c r="O168" s="48"/>
      <c r="P168" s="140">
        <f>O168*H168</f>
        <v>0</v>
      </c>
      <c r="Q168" s="140">
        <v>0.17489</v>
      </c>
      <c r="R168" s="140">
        <f>Q168*H168</f>
        <v>19.76257</v>
      </c>
      <c r="S168" s="140">
        <v>0</v>
      </c>
      <c r="T168" s="141">
        <f>S168*H168</f>
        <v>0</v>
      </c>
      <c r="AR168" s="15" t="s">
        <v>122</v>
      </c>
      <c r="AT168" s="15" t="s">
        <v>118</v>
      </c>
      <c r="AU168" s="15" t="s">
        <v>78</v>
      </c>
      <c r="AY168" s="15" t="s">
        <v>116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5" t="s">
        <v>75</v>
      </c>
      <c r="BK168" s="142">
        <f>ROUND(I168*H168,2)</f>
        <v>0</v>
      </c>
      <c r="BL168" s="15" t="s">
        <v>122</v>
      </c>
      <c r="BM168" s="15" t="s">
        <v>230</v>
      </c>
    </row>
    <row r="169" spans="2:63" s="10" customFormat="1" ht="22.5" customHeight="1">
      <c r="B169" s="117"/>
      <c r="D169" s="118" t="s">
        <v>69</v>
      </c>
      <c r="E169" s="128" t="s">
        <v>179</v>
      </c>
      <c r="F169" s="128" t="s">
        <v>231</v>
      </c>
      <c r="I169" s="120"/>
      <c r="J169" s="129">
        <f>BK169</f>
        <v>0</v>
      </c>
      <c r="L169" s="117"/>
      <c r="M169" s="122"/>
      <c r="N169" s="123"/>
      <c r="O169" s="123"/>
      <c r="P169" s="124">
        <f>SUM(P170:P194)</f>
        <v>0</v>
      </c>
      <c r="Q169" s="123"/>
      <c r="R169" s="124">
        <f>SUM(R170:R194)</f>
        <v>0</v>
      </c>
      <c r="S169" s="123"/>
      <c r="T169" s="125">
        <f>SUM(T170:T194)</f>
        <v>22.499760000000002</v>
      </c>
      <c r="AR169" s="118" t="s">
        <v>75</v>
      </c>
      <c r="AT169" s="126" t="s">
        <v>69</v>
      </c>
      <c r="AU169" s="126" t="s">
        <v>75</v>
      </c>
      <c r="AY169" s="118" t="s">
        <v>116</v>
      </c>
      <c r="BK169" s="127">
        <f>SUM(BK170:BK194)</f>
        <v>0</v>
      </c>
    </row>
    <row r="170" spans="2:65" s="1" customFormat="1" ht="16.5" customHeight="1">
      <c r="B170" s="130"/>
      <c r="C170" s="131" t="s">
        <v>232</v>
      </c>
      <c r="D170" s="131" t="s">
        <v>118</v>
      </c>
      <c r="E170" s="132" t="s">
        <v>233</v>
      </c>
      <c r="F170" s="133" t="s">
        <v>234</v>
      </c>
      <c r="G170" s="134" t="s">
        <v>143</v>
      </c>
      <c r="H170" s="135">
        <v>1</v>
      </c>
      <c r="I170" s="136"/>
      <c r="J170" s="137">
        <f>ROUND(I170*H170,2)</f>
        <v>0</v>
      </c>
      <c r="K170" s="133" t="s">
        <v>1</v>
      </c>
      <c r="L170" s="29"/>
      <c r="M170" s="138" t="s">
        <v>1</v>
      </c>
      <c r="N170" s="139" t="s">
        <v>41</v>
      </c>
      <c r="O170" s="48"/>
      <c r="P170" s="140">
        <f>O170*H170</f>
        <v>0</v>
      </c>
      <c r="Q170" s="140">
        <v>0</v>
      </c>
      <c r="R170" s="140">
        <f>Q170*H170</f>
        <v>0</v>
      </c>
      <c r="S170" s="140">
        <v>2</v>
      </c>
      <c r="T170" s="141">
        <f>S170*H170</f>
        <v>2</v>
      </c>
      <c r="AR170" s="15" t="s">
        <v>122</v>
      </c>
      <c r="AT170" s="15" t="s">
        <v>118</v>
      </c>
      <c r="AU170" s="15" t="s">
        <v>78</v>
      </c>
      <c r="AY170" s="15" t="s">
        <v>116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5" t="s">
        <v>75</v>
      </c>
      <c r="BK170" s="142">
        <f>ROUND(I170*H170,2)</f>
        <v>0</v>
      </c>
      <c r="BL170" s="15" t="s">
        <v>122</v>
      </c>
      <c r="BM170" s="15" t="s">
        <v>235</v>
      </c>
    </row>
    <row r="171" spans="2:65" s="1" customFormat="1" ht="22.5" customHeight="1">
      <c r="B171" s="130"/>
      <c r="C171" s="131" t="s">
        <v>236</v>
      </c>
      <c r="D171" s="131" t="s">
        <v>118</v>
      </c>
      <c r="E171" s="132" t="s">
        <v>237</v>
      </c>
      <c r="F171" s="133" t="s">
        <v>238</v>
      </c>
      <c r="G171" s="134" t="s">
        <v>125</v>
      </c>
      <c r="H171" s="135">
        <v>282</v>
      </c>
      <c r="I171" s="136"/>
      <c r="J171" s="137">
        <f>ROUND(I171*H171,2)</f>
        <v>0</v>
      </c>
      <c r="K171" s="133" t="s">
        <v>1</v>
      </c>
      <c r="L171" s="29"/>
      <c r="M171" s="138" t="s">
        <v>1</v>
      </c>
      <c r="N171" s="139" t="s">
        <v>41</v>
      </c>
      <c r="O171" s="48"/>
      <c r="P171" s="140">
        <f>O171*H171</f>
        <v>0</v>
      </c>
      <c r="Q171" s="140">
        <v>0</v>
      </c>
      <c r="R171" s="140">
        <f>Q171*H171</f>
        <v>0</v>
      </c>
      <c r="S171" s="140">
        <v>0.015</v>
      </c>
      <c r="T171" s="141">
        <f>S171*H171</f>
        <v>4.2299999999999995</v>
      </c>
      <c r="AR171" s="15" t="s">
        <v>122</v>
      </c>
      <c r="AT171" s="15" t="s">
        <v>118</v>
      </c>
      <c r="AU171" s="15" t="s">
        <v>78</v>
      </c>
      <c r="AY171" s="15" t="s">
        <v>116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5" t="s">
        <v>75</v>
      </c>
      <c r="BK171" s="142">
        <f>ROUND(I171*H171,2)</f>
        <v>0</v>
      </c>
      <c r="BL171" s="15" t="s">
        <v>122</v>
      </c>
      <c r="BM171" s="15" t="s">
        <v>239</v>
      </c>
    </row>
    <row r="172" spans="2:51" s="12" customFormat="1" ht="10.5">
      <c r="B172" s="151"/>
      <c r="D172" s="144" t="s">
        <v>128</v>
      </c>
      <c r="E172" s="152" t="s">
        <v>1</v>
      </c>
      <c r="F172" s="153" t="s">
        <v>240</v>
      </c>
      <c r="H172" s="154">
        <v>282</v>
      </c>
      <c r="I172" s="155"/>
      <c r="L172" s="151"/>
      <c r="M172" s="156"/>
      <c r="N172" s="157"/>
      <c r="O172" s="157"/>
      <c r="P172" s="157"/>
      <c r="Q172" s="157"/>
      <c r="R172" s="157"/>
      <c r="S172" s="157"/>
      <c r="T172" s="158"/>
      <c r="AT172" s="152" t="s">
        <v>128</v>
      </c>
      <c r="AU172" s="152" t="s">
        <v>78</v>
      </c>
      <c r="AV172" s="12" t="s">
        <v>78</v>
      </c>
      <c r="AW172" s="12" t="s">
        <v>32</v>
      </c>
      <c r="AX172" s="12" t="s">
        <v>70</v>
      </c>
      <c r="AY172" s="152" t="s">
        <v>116</v>
      </c>
    </row>
    <row r="173" spans="2:51" s="13" customFormat="1" ht="10.5">
      <c r="B173" s="159"/>
      <c r="D173" s="144" t="s">
        <v>128</v>
      </c>
      <c r="E173" s="160" t="s">
        <v>1</v>
      </c>
      <c r="F173" s="161" t="s">
        <v>132</v>
      </c>
      <c r="H173" s="162">
        <v>282</v>
      </c>
      <c r="I173" s="163"/>
      <c r="L173" s="159"/>
      <c r="M173" s="164"/>
      <c r="N173" s="165"/>
      <c r="O173" s="165"/>
      <c r="P173" s="165"/>
      <c r="Q173" s="165"/>
      <c r="R173" s="165"/>
      <c r="S173" s="165"/>
      <c r="T173" s="166"/>
      <c r="AT173" s="160" t="s">
        <v>128</v>
      </c>
      <c r="AU173" s="160" t="s">
        <v>78</v>
      </c>
      <c r="AV173" s="13" t="s">
        <v>122</v>
      </c>
      <c r="AW173" s="13" t="s">
        <v>32</v>
      </c>
      <c r="AX173" s="13" t="s">
        <v>75</v>
      </c>
      <c r="AY173" s="160" t="s">
        <v>116</v>
      </c>
    </row>
    <row r="174" spans="2:65" s="1" customFormat="1" ht="16.5" customHeight="1">
      <c r="B174" s="130"/>
      <c r="C174" s="131" t="s">
        <v>241</v>
      </c>
      <c r="D174" s="131" t="s">
        <v>118</v>
      </c>
      <c r="E174" s="132" t="s">
        <v>242</v>
      </c>
      <c r="F174" s="133" t="s">
        <v>243</v>
      </c>
      <c r="G174" s="134" t="s">
        <v>173</v>
      </c>
      <c r="H174" s="135">
        <v>137</v>
      </c>
      <c r="I174" s="136"/>
      <c r="J174" s="137">
        <f>ROUND(I174*H174,2)</f>
        <v>0</v>
      </c>
      <c r="K174" s="133" t="s">
        <v>126</v>
      </c>
      <c r="L174" s="29"/>
      <c r="M174" s="138" t="s">
        <v>1</v>
      </c>
      <c r="N174" s="139" t="s">
        <v>41</v>
      </c>
      <c r="O174" s="48"/>
      <c r="P174" s="140">
        <f>O174*H174</f>
        <v>0</v>
      </c>
      <c r="Q174" s="140">
        <v>0</v>
      </c>
      <c r="R174" s="140">
        <f>Q174*H174</f>
        <v>0</v>
      </c>
      <c r="S174" s="140">
        <v>0.1</v>
      </c>
      <c r="T174" s="141">
        <f>S174*H174</f>
        <v>13.700000000000001</v>
      </c>
      <c r="AR174" s="15" t="s">
        <v>122</v>
      </c>
      <c r="AT174" s="15" t="s">
        <v>118</v>
      </c>
      <c r="AU174" s="15" t="s">
        <v>78</v>
      </c>
      <c r="AY174" s="15" t="s">
        <v>116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5" t="s">
        <v>75</v>
      </c>
      <c r="BK174" s="142">
        <f>ROUND(I174*H174,2)</f>
        <v>0</v>
      </c>
      <c r="BL174" s="15" t="s">
        <v>122</v>
      </c>
      <c r="BM174" s="15" t="s">
        <v>244</v>
      </c>
    </row>
    <row r="175" spans="2:51" s="11" customFormat="1" ht="10.5">
      <c r="B175" s="143"/>
      <c r="D175" s="144" t="s">
        <v>128</v>
      </c>
      <c r="E175" s="145" t="s">
        <v>1</v>
      </c>
      <c r="F175" s="146" t="s">
        <v>245</v>
      </c>
      <c r="H175" s="145" t="s">
        <v>1</v>
      </c>
      <c r="I175" s="147"/>
      <c r="L175" s="143"/>
      <c r="M175" s="148"/>
      <c r="N175" s="149"/>
      <c r="O175" s="149"/>
      <c r="P175" s="149"/>
      <c r="Q175" s="149"/>
      <c r="R175" s="149"/>
      <c r="S175" s="149"/>
      <c r="T175" s="150"/>
      <c r="AT175" s="145" t="s">
        <v>128</v>
      </c>
      <c r="AU175" s="145" t="s">
        <v>78</v>
      </c>
      <c r="AV175" s="11" t="s">
        <v>75</v>
      </c>
      <c r="AW175" s="11" t="s">
        <v>32</v>
      </c>
      <c r="AX175" s="11" t="s">
        <v>70</v>
      </c>
      <c r="AY175" s="145" t="s">
        <v>116</v>
      </c>
    </row>
    <row r="176" spans="2:51" s="12" customFormat="1" ht="10.5">
      <c r="B176" s="151"/>
      <c r="D176" s="144" t="s">
        <v>128</v>
      </c>
      <c r="E176" s="152" t="s">
        <v>1</v>
      </c>
      <c r="F176" s="153" t="s">
        <v>246</v>
      </c>
      <c r="H176" s="154">
        <v>137</v>
      </c>
      <c r="I176" s="155"/>
      <c r="L176" s="151"/>
      <c r="M176" s="156"/>
      <c r="N176" s="157"/>
      <c r="O176" s="157"/>
      <c r="P176" s="157"/>
      <c r="Q176" s="157"/>
      <c r="R176" s="157"/>
      <c r="S176" s="157"/>
      <c r="T176" s="158"/>
      <c r="AT176" s="152" t="s">
        <v>128</v>
      </c>
      <c r="AU176" s="152" t="s">
        <v>78</v>
      </c>
      <c r="AV176" s="12" t="s">
        <v>78</v>
      </c>
      <c r="AW176" s="12" t="s">
        <v>32</v>
      </c>
      <c r="AX176" s="12" t="s">
        <v>70</v>
      </c>
      <c r="AY176" s="152" t="s">
        <v>116</v>
      </c>
    </row>
    <row r="177" spans="2:51" s="13" customFormat="1" ht="10.5">
      <c r="B177" s="159"/>
      <c r="D177" s="144" t="s">
        <v>128</v>
      </c>
      <c r="E177" s="160" t="s">
        <v>1</v>
      </c>
      <c r="F177" s="161" t="s">
        <v>132</v>
      </c>
      <c r="H177" s="162">
        <v>137</v>
      </c>
      <c r="I177" s="163"/>
      <c r="L177" s="159"/>
      <c r="M177" s="164"/>
      <c r="N177" s="165"/>
      <c r="O177" s="165"/>
      <c r="P177" s="165"/>
      <c r="Q177" s="165"/>
      <c r="R177" s="165"/>
      <c r="S177" s="165"/>
      <c r="T177" s="166"/>
      <c r="AT177" s="160" t="s">
        <v>128</v>
      </c>
      <c r="AU177" s="160" t="s">
        <v>78</v>
      </c>
      <c r="AV177" s="13" t="s">
        <v>122</v>
      </c>
      <c r="AW177" s="13" t="s">
        <v>32</v>
      </c>
      <c r="AX177" s="13" t="s">
        <v>75</v>
      </c>
      <c r="AY177" s="160" t="s">
        <v>116</v>
      </c>
    </row>
    <row r="178" spans="2:65" s="1" customFormat="1" ht="16.5" customHeight="1">
      <c r="B178" s="130"/>
      <c r="C178" s="131" t="s">
        <v>247</v>
      </c>
      <c r="D178" s="131" t="s">
        <v>118</v>
      </c>
      <c r="E178" s="132" t="s">
        <v>248</v>
      </c>
      <c r="F178" s="133" t="s">
        <v>249</v>
      </c>
      <c r="G178" s="134" t="s">
        <v>125</v>
      </c>
      <c r="H178" s="135">
        <v>282</v>
      </c>
      <c r="I178" s="136"/>
      <c r="J178" s="137">
        <f>ROUND(I178*H178,2)</f>
        <v>0</v>
      </c>
      <c r="K178" s="133" t="s">
        <v>126</v>
      </c>
      <c r="L178" s="29"/>
      <c r="M178" s="138" t="s">
        <v>1</v>
      </c>
      <c r="N178" s="139" t="s">
        <v>41</v>
      </c>
      <c r="O178" s="48"/>
      <c r="P178" s="140">
        <f>O178*H178</f>
        <v>0</v>
      </c>
      <c r="Q178" s="140">
        <v>0</v>
      </c>
      <c r="R178" s="140">
        <f>Q178*H178</f>
        <v>0</v>
      </c>
      <c r="S178" s="140">
        <v>0.00248</v>
      </c>
      <c r="T178" s="141">
        <f>S178*H178</f>
        <v>0.69936</v>
      </c>
      <c r="AR178" s="15" t="s">
        <v>122</v>
      </c>
      <c r="AT178" s="15" t="s">
        <v>118</v>
      </c>
      <c r="AU178" s="15" t="s">
        <v>78</v>
      </c>
      <c r="AY178" s="15" t="s">
        <v>116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5" t="s">
        <v>75</v>
      </c>
      <c r="BK178" s="142">
        <f>ROUND(I178*H178,2)</f>
        <v>0</v>
      </c>
      <c r="BL178" s="15" t="s">
        <v>122</v>
      </c>
      <c r="BM178" s="15" t="s">
        <v>250</v>
      </c>
    </row>
    <row r="179" spans="2:51" s="12" customFormat="1" ht="10.5">
      <c r="B179" s="151"/>
      <c r="D179" s="144" t="s">
        <v>128</v>
      </c>
      <c r="E179" s="152" t="s">
        <v>1</v>
      </c>
      <c r="F179" s="153" t="s">
        <v>251</v>
      </c>
      <c r="H179" s="154">
        <v>282</v>
      </c>
      <c r="I179" s="155"/>
      <c r="L179" s="151"/>
      <c r="M179" s="156"/>
      <c r="N179" s="157"/>
      <c r="O179" s="157"/>
      <c r="P179" s="157"/>
      <c r="Q179" s="157"/>
      <c r="R179" s="157"/>
      <c r="S179" s="157"/>
      <c r="T179" s="158"/>
      <c r="AT179" s="152" t="s">
        <v>128</v>
      </c>
      <c r="AU179" s="152" t="s">
        <v>78</v>
      </c>
      <c r="AV179" s="12" t="s">
        <v>78</v>
      </c>
      <c r="AW179" s="12" t="s">
        <v>32</v>
      </c>
      <c r="AX179" s="12" t="s">
        <v>70</v>
      </c>
      <c r="AY179" s="152" t="s">
        <v>116</v>
      </c>
    </row>
    <row r="180" spans="2:51" s="13" customFormat="1" ht="10.5">
      <c r="B180" s="159"/>
      <c r="D180" s="144" t="s">
        <v>128</v>
      </c>
      <c r="E180" s="160" t="s">
        <v>1</v>
      </c>
      <c r="F180" s="161" t="s">
        <v>132</v>
      </c>
      <c r="H180" s="162">
        <v>282</v>
      </c>
      <c r="I180" s="163"/>
      <c r="L180" s="159"/>
      <c r="M180" s="164"/>
      <c r="N180" s="165"/>
      <c r="O180" s="165"/>
      <c r="P180" s="165"/>
      <c r="Q180" s="165"/>
      <c r="R180" s="165"/>
      <c r="S180" s="165"/>
      <c r="T180" s="166"/>
      <c r="AT180" s="160" t="s">
        <v>128</v>
      </c>
      <c r="AU180" s="160" t="s">
        <v>78</v>
      </c>
      <c r="AV180" s="13" t="s">
        <v>122</v>
      </c>
      <c r="AW180" s="13" t="s">
        <v>32</v>
      </c>
      <c r="AX180" s="13" t="s">
        <v>75</v>
      </c>
      <c r="AY180" s="160" t="s">
        <v>116</v>
      </c>
    </row>
    <row r="181" spans="2:65" s="1" customFormat="1" ht="16.5" customHeight="1">
      <c r="B181" s="130"/>
      <c r="C181" s="131" t="s">
        <v>7</v>
      </c>
      <c r="D181" s="131" t="s">
        <v>118</v>
      </c>
      <c r="E181" s="132" t="s">
        <v>252</v>
      </c>
      <c r="F181" s="133" t="s">
        <v>253</v>
      </c>
      <c r="G181" s="134" t="s">
        <v>121</v>
      </c>
      <c r="H181" s="135">
        <v>1</v>
      </c>
      <c r="I181" s="136"/>
      <c r="J181" s="137">
        <f>ROUND(I181*H181,2)</f>
        <v>0</v>
      </c>
      <c r="K181" s="133" t="s">
        <v>126</v>
      </c>
      <c r="L181" s="29"/>
      <c r="M181" s="138" t="s">
        <v>1</v>
      </c>
      <c r="N181" s="139" t="s">
        <v>41</v>
      </c>
      <c r="O181" s="48"/>
      <c r="P181" s="140">
        <f>O181*H181</f>
        <v>0</v>
      </c>
      <c r="Q181" s="140">
        <v>0</v>
      </c>
      <c r="R181" s="140">
        <f>Q181*H181</f>
        <v>0</v>
      </c>
      <c r="S181" s="140">
        <v>0.05</v>
      </c>
      <c r="T181" s="141">
        <f>S181*H181</f>
        <v>0.05</v>
      </c>
      <c r="AR181" s="15" t="s">
        <v>122</v>
      </c>
      <c r="AT181" s="15" t="s">
        <v>118</v>
      </c>
      <c r="AU181" s="15" t="s">
        <v>78</v>
      </c>
      <c r="AY181" s="15" t="s">
        <v>116</v>
      </c>
      <c r="BE181" s="142">
        <f>IF(N181="základní",J181,0)</f>
        <v>0</v>
      </c>
      <c r="BF181" s="142">
        <f>IF(N181="snížená",J181,0)</f>
        <v>0</v>
      </c>
      <c r="BG181" s="142">
        <f>IF(N181="zákl. přenesená",J181,0)</f>
        <v>0</v>
      </c>
      <c r="BH181" s="142">
        <f>IF(N181="sníž. přenesená",J181,0)</f>
        <v>0</v>
      </c>
      <c r="BI181" s="142">
        <f>IF(N181="nulová",J181,0)</f>
        <v>0</v>
      </c>
      <c r="BJ181" s="15" t="s">
        <v>75</v>
      </c>
      <c r="BK181" s="142">
        <f>ROUND(I181*H181,2)</f>
        <v>0</v>
      </c>
      <c r="BL181" s="15" t="s">
        <v>122</v>
      </c>
      <c r="BM181" s="15" t="s">
        <v>254</v>
      </c>
    </row>
    <row r="182" spans="2:65" s="1" customFormat="1" ht="16.5" customHeight="1">
      <c r="B182" s="130"/>
      <c r="C182" s="131" t="s">
        <v>255</v>
      </c>
      <c r="D182" s="131" t="s">
        <v>118</v>
      </c>
      <c r="E182" s="132" t="s">
        <v>256</v>
      </c>
      <c r="F182" s="133" t="s">
        <v>257</v>
      </c>
      <c r="G182" s="134" t="s">
        <v>125</v>
      </c>
      <c r="H182" s="135">
        <v>564</v>
      </c>
      <c r="I182" s="136"/>
      <c r="J182" s="137">
        <f>ROUND(I182*H182,2)</f>
        <v>0</v>
      </c>
      <c r="K182" s="133" t="s">
        <v>126</v>
      </c>
      <c r="L182" s="29"/>
      <c r="M182" s="138" t="s">
        <v>1</v>
      </c>
      <c r="N182" s="139" t="s">
        <v>41</v>
      </c>
      <c r="O182" s="48"/>
      <c r="P182" s="140">
        <f>O182*H182</f>
        <v>0</v>
      </c>
      <c r="Q182" s="140">
        <v>0</v>
      </c>
      <c r="R182" s="140">
        <f>Q182*H182</f>
        <v>0</v>
      </c>
      <c r="S182" s="140">
        <v>0.0001</v>
      </c>
      <c r="T182" s="141">
        <f>S182*H182</f>
        <v>0.056400000000000006</v>
      </c>
      <c r="AR182" s="15" t="s">
        <v>122</v>
      </c>
      <c r="AT182" s="15" t="s">
        <v>118</v>
      </c>
      <c r="AU182" s="15" t="s">
        <v>78</v>
      </c>
      <c r="AY182" s="15" t="s">
        <v>116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5" t="s">
        <v>75</v>
      </c>
      <c r="BK182" s="142">
        <f>ROUND(I182*H182,2)</f>
        <v>0</v>
      </c>
      <c r="BL182" s="15" t="s">
        <v>122</v>
      </c>
      <c r="BM182" s="15" t="s">
        <v>258</v>
      </c>
    </row>
    <row r="183" spans="2:51" s="12" customFormat="1" ht="10.5">
      <c r="B183" s="151"/>
      <c r="D183" s="144" t="s">
        <v>128</v>
      </c>
      <c r="E183" s="152" t="s">
        <v>1</v>
      </c>
      <c r="F183" s="153" t="s">
        <v>259</v>
      </c>
      <c r="H183" s="154">
        <v>564</v>
      </c>
      <c r="I183" s="155"/>
      <c r="L183" s="151"/>
      <c r="M183" s="156"/>
      <c r="N183" s="157"/>
      <c r="O183" s="157"/>
      <c r="P183" s="157"/>
      <c r="Q183" s="157"/>
      <c r="R183" s="157"/>
      <c r="S183" s="157"/>
      <c r="T183" s="158"/>
      <c r="AT183" s="152" t="s">
        <v>128</v>
      </c>
      <c r="AU183" s="152" t="s">
        <v>78</v>
      </c>
      <c r="AV183" s="12" t="s">
        <v>78</v>
      </c>
      <c r="AW183" s="12" t="s">
        <v>32</v>
      </c>
      <c r="AX183" s="12" t="s">
        <v>70</v>
      </c>
      <c r="AY183" s="152" t="s">
        <v>116</v>
      </c>
    </row>
    <row r="184" spans="2:51" s="13" customFormat="1" ht="10.5">
      <c r="B184" s="159"/>
      <c r="D184" s="144" t="s">
        <v>128</v>
      </c>
      <c r="E184" s="160" t="s">
        <v>1</v>
      </c>
      <c r="F184" s="161" t="s">
        <v>132</v>
      </c>
      <c r="H184" s="162">
        <v>564</v>
      </c>
      <c r="I184" s="163"/>
      <c r="L184" s="159"/>
      <c r="M184" s="164"/>
      <c r="N184" s="165"/>
      <c r="O184" s="165"/>
      <c r="P184" s="165"/>
      <c r="Q184" s="165"/>
      <c r="R184" s="165"/>
      <c r="S184" s="165"/>
      <c r="T184" s="166"/>
      <c r="AT184" s="160" t="s">
        <v>128</v>
      </c>
      <c r="AU184" s="160" t="s">
        <v>78</v>
      </c>
      <c r="AV184" s="13" t="s">
        <v>122</v>
      </c>
      <c r="AW184" s="13" t="s">
        <v>32</v>
      </c>
      <c r="AX184" s="13" t="s">
        <v>75</v>
      </c>
      <c r="AY184" s="160" t="s">
        <v>116</v>
      </c>
    </row>
    <row r="185" spans="2:65" s="1" customFormat="1" ht="16.5" customHeight="1">
      <c r="B185" s="130"/>
      <c r="C185" s="131" t="s">
        <v>260</v>
      </c>
      <c r="D185" s="131" t="s">
        <v>118</v>
      </c>
      <c r="E185" s="132" t="s">
        <v>261</v>
      </c>
      <c r="F185" s="133" t="s">
        <v>262</v>
      </c>
      <c r="G185" s="134" t="s">
        <v>173</v>
      </c>
      <c r="H185" s="135">
        <v>7</v>
      </c>
      <c r="I185" s="136"/>
      <c r="J185" s="137">
        <f>ROUND(I185*H185,2)</f>
        <v>0</v>
      </c>
      <c r="K185" s="133" t="s">
        <v>126</v>
      </c>
      <c r="L185" s="29"/>
      <c r="M185" s="138" t="s">
        <v>1</v>
      </c>
      <c r="N185" s="139" t="s">
        <v>41</v>
      </c>
      <c r="O185" s="48"/>
      <c r="P185" s="140">
        <f>O185*H185</f>
        <v>0</v>
      </c>
      <c r="Q185" s="140">
        <v>0</v>
      </c>
      <c r="R185" s="140">
        <f>Q185*H185</f>
        <v>0</v>
      </c>
      <c r="S185" s="140">
        <v>0.192</v>
      </c>
      <c r="T185" s="141">
        <f>S185*H185</f>
        <v>1.344</v>
      </c>
      <c r="AR185" s="15" t="s">
        <v>122</v>
      </c>
      <c r="AT185" s="15" t="s">
        <v>118</v>
      </c>
      <c r="AU185" s="15" t="s">
        <v>78</v>
      </c>
      <c r="AY185" s="15" t="s">
        <v>116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5" t="s">
        <v>75</v>
      </c>
      <c r="BK185" s="142">
        <f>ROUND(I185*H185,2)</f>
        <v>0</v>
      </c>
      <c r="BL185" s="15" t="s">
        <v>122</v>
      </c>
      <c r="BM185" s="15" t="s">
        <v>263</v>
      </c>
    </row>
    <row r="186" spans="2:51" s="11" customFormat="1" ht="10.5">
      <c r="B186" s="143"/>
      <c r="D186" s="144" t="s">
        <v>128</v>
      </c>
      <c r="E186" s="145" t="s">
        <v>1</v>
      </c>
      <c r="F186" s="146" t="s">
        <v>264</v>
      </c>
      <c r="H186" s="145" t="s">
        <v>1</v>
      </c>
      <c r="I186" s="147"/>
      <c r="L186" s="143"/>
      <c r="M186" s="148"/>
      <c r="N186" s="149"/>
      <c r="O186" s="149"/>
      <c r="P186" s="149"/>
      <c r="Q186" s="149"/>
      <c r="R186" s="149"/>
      <c r="S186" s="149"/>
      <c r="T186" s="150"/>
      <c r="AT186" s="145" t="s">
        <v>128</v>
      </c>
      <c r="AU186" s="145" t="s">
        <v>78</v>
      </c>
      <c r="AV186" s="11" t="s">
        <v>75</v>
      </c>
      <c r="AW186" s="11" t="s">
        <v>32</v>
      </c>
      <c r="AX186" s="11" t="s">
        <v>70</v>
      </c>
      <c r="AY186" s="145" t="s">
        <v>116</v>
      </c>
    </row>
    <row r="187" spans="2:51" s="11" customFormat="1" ht="10.5">
      <c r="B187" s="143"/>
      <c r="D187" s="144" t="s">
        <v>128</v>
      </c>
      <c r="E187" s="145" t="s">
        <v>1</v>
      </c>
      <c r="F187" s="146" t="s">
        <v>265</v>
      </c>
      <c r="H187" s="145" t="s">
        <v>1</v>
      </c>
      <c r="I187" s="147"/>
      <c r="L187" s="143"/>
      <c r="M187" s="148"/>
      <c r="N187" s="149"/>
      <c r="O187" s="149"/>
      <c r="P187" s="149"/>
      <c r="Q187" s="149"/>
      <c r="R187" s="149"/>
      <c r="S187" s="149"/>
      <c r="T187" s="150"/>
      <c r="AT187" s="145" t="s">
        <v>128</v>
      </c>
      <c r="AU187" s="145" t="s">
        <v>78</v>
      </c>
      <c r="AV187" s="11" t="s">
        <v>75</v>
      </c>
      <c r="AW187" s="11" t="s">
        <v>32</v>
      </c>
      <c r="AX187" s="11" t="s">
        <v>70</v>
      </c>
      <c r="AY187" s="145" t="s">
        <v>116</v>
      </c>
    </row>
    <row r="188" spans="2:51" s="12" customFormat="1" ht="10.5">
      <c r="B188" s="151"/>
      <c r="D188" s="144" t="s">
        <v>128</v>
      </c>
      <c r="E188" s="152" t="s">
        <v>1</v>
      </c>
      <c r="F188" s="153" t="s">
        <v>266</v>
      </c>
      <c r="H188" s="154">
        <v>7</v>
      </c>
      <c r="I188" s="155"/>
      <c r="L188" s="151"/>
      <c r="M188" s="156"/>
      <c r="N188" s="157"/>
      <c r="O188" s="157"/>
      <c r="P188" s="157"/>
      <c r="Q188" s="157"/>
      <c r="R188" s="157"/>
      <c r="S188" s="157"/>
      <c r="T188" s="158"/>
      <c r="AT188" s="152" t="s">
        <v>128</v>
      </c>
      <c r="AU188" s="152" t="s">
        <v>78</v>
      </c>
      <c r="AV188" s="12" t="s">
        <v>78</v>
      </c>
      <c r="AW188" s="12" t="s">
        <v>32</v>
      </c>
      <c r="AX188" s="12" t="s">
        <v>70</v>
      </c>
      <c r="AY188" s="152" t="s">
        <v>116</v>
      </c>
    </row>
    <row r="189" spans="2:51" s="13" customFormat="1" ht="10.5">
      <c r="B189" s="159"/>
      <c r="D189" s="144" t="s">
        <v>128</v>
      </c>
      <c r="E189" s="160" t="s">
        <v>1</v>
      </c>
      <c r="F189" s="161" t="s">
        <v>132</v>
      </c>
      <c r="H189" s="162">
        <v>7</v>
      </c>
      <c r="I189" s="163"/>
      <c r="L189" s="159"/>
      <c r="M189" s="164"/>
      <c r="N189" s="165"/>
      <c r="O189" s="165"/>
      <c r="P189" s="165"/>
      <c r="Q189" s="165"/>
      <c r="R189" s="165"/>
      <c r="S189" s="165"/>
      <c r="T189" s="166"/>
      <c r="AT189" s="160" t="s">
        <v>128</v>
      </c>
      <c r="AU189" s="160" t="s">
        <v>78</v>
      </c>
      <c r="AV189" s="13" t="s">
        <v>122</v>
      </c>
      <c r="AW189" s="13" t="s">
        <v>32</v>
      </c>
      <c r="AX189" s="13" t="s">
        <v>75</v>
      </c>
      <c r="AY189" s="160" t="s">
        <v>116</v>
      </c>
    </row>
    <row r="190" spans="2:65" s="1" customFormat="1" ht="16.5" customHeight="1">
      <c r="B190" s="130"/>
      <c r="C190" s="131" t="s">
        <v>267</v>
      </c>
      <c r="D190" s="131" t="s">
        <v>118</v>
      </c>
      <c r="E190" s="132" t="s">
        <v>268</v>
      </c>
      <c r="F190" s="133" t="s">
        <v>269</v>
      </c>
      <c r="G190" s="134" t="s">
        <v>173</v>
      </c>
      <c r="H190" s="135">
        <v>2</v>
      </c>
      <c r="I190" s="136"/>
      <c r="J190" s="137">
        <f>ROUND(I190*H190,2)</f>
        <v>0</v>
      </c>
      <c r="K190" s="133" t="s">
        <v>126</v>
      </c>
      <c r="L190" s="29"/>
      <c r="M190" s="138" t="s">
        <v>1</v>
      </c>
      <c r="N190" s="139" t="s">
        <v>41</v>
      </c>
      <c r="O190" s="48"/>
      <c r="P190" s="140">
        <f>O190*H190</f>
        <v>0</v>
      </c>
      <c r="Q190" s="140">
        <v>0</v>
      </c>
      <c r="R190" s="140">
        <f>Q190*H190</f>
        <v>0</v>
      </c>
      <c r="S190" s="140">
        <v>0.21</v>
      </c>
      <c r="T190" s="141">
        <f>S190*H190</f>
        <v>0.42</v>
      </c>
      <c r="AR190" s="15" t="s">
        <v>122</v>
      </c>
      <c r="AT190" s="15" t="s">
        <v>118</v>
      </c>
      <c r="AU190" s="15" t="s">
        <v>78</v>
      </c>
      <c r="AY190" s="15" t="s">
        <v>116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5" t="s">
        <v>75</v>
      </c>
      <c r="BK190" s="142">
        <f>ROUND(I190*H190,2)</f>
        <v>0</v>
      </c>
      <c r="BL190" s="15" t="s">
        <v>122</v>
      </c>
      <c r="BM190" s="15" t="s">
        <v>270</v>
      </c>
    </row>
    <row r="191" spans="2:51" s="11" customFormat="1" ht="10.5">
      <c r="B191" s="143"/>
      <c r="D191" s="144" t="s">
        <v>128</v>
      </c>
      <c r="E191" s="145" t="s">
        <v>1</v>
      </c>
      <c r="F191" s="146" t="s">
        <v>271</v>
      </c>
      <c r="H191" s="145" t="s">
        <v>1</v>
      </c>
      <c r="I191" s="147"/>
      <c r="L191" s="143"/>
      <c r="M191" s="148"/>
      <c r="N191" s="149"/>
      <c r="O191" s="149"/>
      <c r="P191" s="149"/>
      <c r="Q191" s="149"/>
      <c r="R191" s="149"/>
      <c r="S191" s="149"/>
      <c r="T191" s="150"/>
      <c r="AT191" s="145" t="s">
        <v>128</v>
      </c>
      <c r="AU191" s="145" t="s">
        <v>78</v>
      </c>
      <c r="AV191" s="11" t="s">
        <v>75</v>
      </c>
      <c r="AW191" s="11" t="s">
        <v>32</v>
      </c>
      <c r="AX191" s="11" t="s">
        <v>70</v>
      </c>
      <c r="AY191" s="145" t="s">
        <v>116</v>
      </c>
    </row>
    <row r="192" spans="2:51" s="11" customFormat="1" ht="10.5">
      <c r="B192" s="143"/>
      <c r="D192" s="144" t="s">
        <v>128</v>
      </c>
      <c r="E192" s="145" t="s">
        <v>1</v>
      </c>
      <c r="F192" s="146" t="s">
        <v>272</v>
      </c>
      <c r="H192" s="145" t="s">
        <v>1</v>
      </c>
      <c r="I192" s="147"/>
      <c r="L192" s="143"/>
      <c r="M192" s="148"/>
      <c r="N192" s="149"/>
      <c r="O192" s="149"/>
      <c r="P192" s="149"/>
      <c r="Q192" s="149"/>
      <c r="R192" s="149"/>
      <c r="S192" s="149"/>
      <c r="T192" s="150"/>
      <c r="AT192" s="145" t="s">
        <v>128</v>
      </c>
      <c r="AU192" s="145" t="s">
        <v>78</v>
      </c>
      <c r="AV192" s="11" t="s">
        <v>75</v>
      </c>
      <c r="AW192" s="11" t="s">
        <v>32</v>
      </c>
      <c r="AX192" s="11" t="s">
        <v>70</v>
      </c>
      <c r="AY192" s="145" t="s">
        <v>116</v>
      </c>
    </row>
    <row r="193" spans="2:51" s="12" customFormat="1" ht="10.5">
      <c r="B193" s="151"/>
      <c r="D193" s="144" t="s">
        <v>128</v>
      </c>
      <c r="E193" s="152" t="s">
        <v>1</v>
      </c>
      <c r="F193" s="153" t="s">
        <v>78</v>
      </c>
      <c r="H193" s="154">
        <v>2</v>
      </c>
      <c r="I193" s="155"/>
      <c r="L193" s="151"/>
      <c r="M193" s="156"/>
      <c r="N193" s="157"/>
      <c r="O193" s="157"/>
      <c r="P193" s="157"/>
      <c r="Q193" s="157"/>
      <c r="R193" s="157"/>
      <c r="S193" s="157"/>
      <c r="T193" s="158"/>
      <c r="AT193" s="152" t="s">
        <v>128</v>
      </c>
      <c r="AU193" s="152" t="s">
        <v>78</v>
      </c>
      <c r="AV193" s="12" t="s">
        <v>78</v>
      </c>
      <c r="AW193" s="12" t="s">
        <v>32</v>
      </c>
      <c r="AX193" s="12" t="s">
        <v>70</v>
      </c>
      <c r="AY193" s="152" t="s">
        <v>116</v>
      </c>
    </row>
    <row r="194" spans="2:51" s="13" customFormat="1" ht="10.5">
      <c r="B194" s="159"/>
      <c r="D194" s="144" t="s">
        <v>128</v>
      </c>
      <c r="E194" s="160" t="s">
        <v>1</v>
      </c>
      <c r="F194" s="161" t="s">
        <v>132</v>
      </c>
      <c r="H194" s="162">
        <v>2</v>
      </c>
      <c r="I194" s="163"/>
      <c r="L194" s="159"/>
      <c r="M194" s="164"/>
      <c r="N194" s="165"/>
      <c r="O194" s="165"/>
      <c r="P194" s="165"/>
      <c r="Q194" s="165"/>
      <c r="R194" s="165"/>
      <c r="S194" s="165"/>
      <c r="T194" s="166"/>
      <c r="AT194" s="160" t="s">
        <v>128</v>
      </c>
      <c r="AU194" s="160" t="s">
        <v>78</v>
      </c>
      <c r="AV194" s="13" t="s">
        <v>122</v>
      </c>
      <c r="AW194" s="13" t="s">
        <v>32</v>
      </c>
      <c r="AX194" s="13" t="s">
        <v>75</v>
      </c>
      <c r="AY194" s="160" t="s">
        <v>116</v>
      </c>
    </row>
    <row r="195" spans="2:63" s="10" customFormat="1" ht="22.5" customHeight="1">
      <c r="B195" s="117"/>
      <c r="D195" s="118" t="s">
        <v>69</v>
      </c>
      <c r="E195" s="128" t="s">
        <v>273</v>
      </c>
      <c r="F195" s="128" t="s">
        <v>274</v>
      </c>
      <c r="I195" s="120"/>
      <c r="J195" s="129">
        <f>BK195</f>
        <v>0</v>
      </c>
      <c r="L195" s="117"/>
      <c r="M195" s="122"/>
      <c r="N195" s="123"/>
      <c r="O195" s="123"/>
      <c r="P195" s="124">
        <f>SUM(P196:P205)</f>
        <v>0</v>
      </c>
      <c r="Q195" s="123"/>
      <c r="R195" s="124">
        <f>SUM(R196:R205)</f>
        <v>0</v>
      </c>
      <c r="S195" s="123"/>
      <c r="T195" s="125">
        <f>SUM(T196:T205)</f>
        <v>0</v>
      </c>
      <c r="AR195" s="118" t="s">
        <v>75</v>
      </c>
      <c r="AT195" s="126" t="s">
        <v>69</v>
      </c>
      <c r="AU195" s="126" t="s">
        <v>75</v>
      </c>
      <c r="AY195" s="118" t="s">
        <v>116</v>
      </c>
      <c r="BK195" s="127">
        <f>SUM(BK196:BK205)</f>
        <v>0</v>
      </c>
    </row>
    <row r="196" spans="2:65" s="1" customFormat="1" ht="16.5" customHeight="1">
      <c r="B196" s="130"/>
      <c r="C196" s="131" t="s">
        <v>275</v>
      </c>
      <c r="D196" s="131" t="s">
        <v>118</v>
      </c>
      <c r="E196" s="132" t="s">
        <v>276</v>
      </c>
      <c r="F196" s="133" t="s">
        <v>277</v>
      </c>
      <c r="G196" s="134" t="s">
        <v>224</v>
      </c>
      <c r="H196" s="135">
        <v>22.5</v>
      </c>
      <c r="I196" s="136"/>
      <c r="J196" s="137">
        <f>ROUND(I196*H196,2)</f>
        <v>0</v>
      </c>
      <c r="K196" s="133" t="s">
        <v>126</v>
      </c>
      <c r="L196" s="29"/>
      <c r="M196" s="138" t="s">
        <v>1</v>
      </c>
      <c r="N196" s="139" t="s">
        <v>41</v>
      </c>
      <c r="O196" s="48"/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5" t="s">
        <v>122</v>
      </c>
      <c r="AT196" s="15" t="s">
        <v>118</v>
      </c>
      <c r="AU196" s="15" t="s">
        <v>78</v>
      </c>
      <c r="AY196" s="15" t="s">
        <v>116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5" t="s">
        <v>75</v>
      </c>
      <c r="BK196" s="142">
        <f>ROUND(I196*H196,2)</f>
        <v>0</v>
      </c>
      <c r="BL196" s="15" t="s">
        <v>122</v>
      </c>
      <c r="BM196" s="15" t="s">
        <v>278</v>
      </c>
    </row>
    <row r="197" spans="2:65" s="1" customFormat="1" ht="16.5" customHeight="1">
      <c r="B197" s="130"/>
      <c r="C197" s="131" t="s">
        <v>279</v>
      </c>
      <c r="D197" s="131" t="s">
        <v>118</v>
      </c>
      <c r="E197" s="132" t="s">
        <v>280</v>
      </c>
      <c r="F197" s="133" t="s">
        <v>281</v>
      </c>
      <c r="G197" s="134" t="s">
        <v>224</v>
      </c>
      <c r="H197" s="135">
        <v>22.5</v>
      </c>
      <c r="I197" s="136"/>
      <c r="J197" s="137">
        <f>ROUND(I197*H197,2)</f>
        <v>0</v>
      </c>
      <c r="K197" s="133" t="s">
        <v>126</v>
      </c>
      <c r="L197" s="29"/>
      <c r="M197" s="138" t="s">
        <v>1</v>
      </c>
      <c r="N197" s="139" t="s">
        <v>41</v>
      </c>
      <c r="O197" s="48"/>
      <c r="P197" s="140">
        <f>O197*H197</f>
        <v>0</v>
      </c>
      <c r="Q197" s="140">
        <v>0</v>
      </c>
      <c r="R197" s="140">
        <f>Q197*H197</f>
        <v>0</v>
      </c>
      <c r="S197" s="140">
        <v>0</v>
      </c>
      <c r="T197" s="141">
        <f>S197*H197</f>
        <v>0</v>
      </c>
      <c r="AR197" s="15" t="s">
        <v>122</v>
      </c>
      <c r="AT197" s="15" t="s">
        <v>118</v>
      </c>
      <c r="AU197" s="15" t="s">
        <v>78</v>
      </c>
      <c r="AY197" s="15" t="s">
        <v>116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5" t="s">
        <v>75</v>
      </c>
      <c r="BK197" s="142">
        <f>ROUND(I197*H197,2)</f>
        <v>0</v>
      </c>
      <c r="BL197" s="15" t="s">
        <v>122</v>
      </c>
      <c r="BM197" s="15" t="s">
        <v>282</v>
      </c>
    </row>
    <row r="198" spans="2:65" s="1" customFormat="1" ht="16.5" customHeight="1">
      <c r="B198" s="130"/>
      <c r="C198" s="131" t="s">
        <v>283</v>
      </c>
      <c r="D198" s="131" t="s">
        <v>118</v>
      </c>
      <c r="E198" s="132" t="s">
        <v>284</v>
      </c>
      <c r="F198" s="133" t="s">
        <v>285</v>
      </c>
      <c r="G198" s="134" t="s">
        <v>224</v>
      </c>
      <c r="H198" s="135">
        <v>201.699</v>
      </c>
      <c r="I198" s="136"/>
      <c r="J198" s="137">
        <f>ROUND(I198*H198,2)</f>
        <v>0</v>
      </c>
      <c r="K198" s="133" t="s">
        <v>126</v>
      </c>
      <c r="L198" s="29"/>
      <c r="M198" s="138" t="s">
        <v>1</v>
      </c>
      <c r="N198" s="139" t="s">
        <v>41</v>
      </c>
      <c r="O198" s="48"/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5" t="s">
        <v>122</v>
      </c>
      <c r="AT198" s="15" t="s">
        <v>118</v>
      </c>
      <c r="AU198" s="15" t="s">
        <v>78</v>
      </c>
      <c r="AY198" s="15" t="s">
        <v>116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5" t="s">
        <v>75</v>
      </c>
      <c r="BK198" s="142">
        <f>ROUND(I198*H198,2)</f>
        <v>0</v>
      </c>
      <c r="BL198" s="15" t="s">
        <v>122</v>
      </c>
      <c r="BM198" s="15" t="s">
        <v>286</v>
      </c>
    </row>
    <row r="199" spans="2:51" s="12" customFormat="1" ht="10.5">
      <c r="B199" s="151"/>
      <c r="D199" s="144" t="s">
        <v>128</v>
      </c>
      <c r="E199" s="152" t="s">
        <v>1</v>
      </c>
      <c r="F199" s="153" t="s">
        <v>287</v>
      </c>
      <c r="H199" s="154">
        <v>201.699</v>
      </c>
      <c r="I199" s="155"/>
      <c r="L199" s="151"/>
      <c r="M199" s="156"/>
      <c r="N199" s="157"/>
      <c r="O199" s="157"/>
      <c r="P199" s="157"/>
      <c r="Q199" s="157"/>
      <c r="R199" s="157"/>
      <c r="S199" s="157"/>
      <c r="T199" s="158"/>
      <c r="AT199" s="152" t="s">
        <v>128</v>
      </c>
      <c r="AU199" s="152" t="s">
        <v>78</v>
      </c>
      <c r="AV199" s="12" t="s">
        <v>78</v>
      </c>
      <c r="AW199" s="12" t="s">
        <v>32</v>
      </c>
      <c r="AX199" s="12" t="s">
        <v>70</v>
      </c>
      <c r="AY199" s="152" t="s">
        <v>116</v>
      </c>
    </row>
    <row r="200" spans="2:51" s="13" customFormat="1" ht="10.5">
      <c r="B200" s="159"/>
      <c r="D200" s="144" t="s">
        <v>128</v>
      </c>
      <c r="E200" s="160" t="s">
        <v>1</v>
      </c>
      <c r="F200" s="161" t="s">
        <v>132</v>
      </c>
      <c r="H200" s="162">
        <v>201.699</v>
      </c>
      <c r="I200" s="163"/>
      <c r="L200" s="159"/>
      <c r="M200" s="164"/>
      <c r="N200" s="165"/>
      <c r="O200" s="165"/>
      <c r="P200" s="165"/>
      <c r="Q200" s="165"/>
      <c r="R200" s="165"/>
      <c r="S200" s="165"/>
      <c r="T200" s="166"/>
      <c r="AT200" s="160" t="s">
        <v>128</v>
      </c>
      <c r="AU200" s="160" t="s">
        <v>78</v>
      </c>
      <c r="AV200" s="13" t="s">
        <v>122</v>
      </c>
      <c r="AW200" s="13" t="s">
        <v>32</v>
      </c>
      <c r="AX200" s="13" t="s">
        <v>75</v>
      </c>
      <c r="AY200" s="160" t="s">
        <v>116</v>
      </c>
    </row>
    <row r="201" spans="2:65" s="1" customFormat="1" ht="16.5" customHeight="1">
      <c r="B201" s="130"/>
      <c r="C201" s="131" t="s">
        <v>288</v>
      </c>
      <c r="D201" s="131" t="s">
        <v>118</v>
      </c>
      <c r="E201" s="132" t="s">
        <v>289</v>
      </c>
      <c r="F201" s="133" t="s">
        <v>290</v>
      </c>
      <c r="G201" s="134" t="s">
        <v>224</v>
      </c>
      <c r="H201" s="135">
        <v>9.406</v>
      </c>
      <c r="I201" s="136"/>
      <c r="J201" s="137">
        <f>ROUND(I201*H201,2)</f>
        <v>0</v>
      </c>
      <c r="K201" s="133" t="s">
        <v>1</v>
      </c>
      <c r="L201" s="29"/>
      <c r="M201" s="138" t="s">
        <v>1</v>
      </c>
      <c r="N201" s="139" t="s">
        <v>41</v>
      </c>
      <c r="O201" s="48"/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5" t="s">
        <v>122</v>
      </c>
      <c r="AT201" s="15" t="s">
        <v>118</v>
      </c>
      <c r="AU201" s="15" t="s">
        <v>78</v>
      </c>
      <c r="AY201" s="15" t="s">
        <v>116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5" t="s">
        <v>75</v>
      </c>
      <c r="BK201" s="142">
        <f>ROUND(I201*H201,2)</f>
        <v>0</v>
      </c>
      <c r="BL201" s="15" t="s">
        <v>122</v>
      </c>
      <c r="BM201" s="15" t="s">
        <v>291</v>
      </c>
    </row>
    <row r="202" spans="2:51" s="12" customFormat="1" ht="10.5">
      <c r="B202" s="151"/>
      <c r="D202" s="144" t="s">
        <v>128</v>
      </c>
      <c r="E202" s="152" t="s">
        <v>1</v>
      </c>
      <c r="F202" s="153" t="s">
        <v>292</v>
      </c>
      <c r="H202" s="154">
        <v>9.406</v>
      </c>
      <c r="I202" s="155"/>
      <c r="L202" s="151"/>
      <c r="M202" s="156"/>
      <c r="N202" s="157"/>
      <c r="O202" s="157"/>
      <c r="P202" s="157"/>
      <c r="Q202" s="157"/>
      <c r="R202" s="157"/>
      <c r="S202" s="157"/>
      <c r="T202" s="158"/>
      <c r="AT202" s="152" t="s">
        <v>128</v>
      </c>
      <c r="AU202" s="152" t="s">
        <v>78</v>
      </c>
      <c r="AV202" s="12" t="s">
        <v>78</v>
      </c>
      <c r="AW202" s="12" t="s">
        <v>32</v>
      </c>
      <c r="AX202" s="12" t="s">
        <v>70</v>
      </c>
      <c r="AY202" s="152" t="s">
        <v>116</v>
      </c>
    </row>
    <row r="203" spans="2:51" s="13" customFormat="1" ht="10.5">
      <c r="B203" s="159"/>
      <c r="D203" s="144" t="s">
        <v>128</v>
      </c>
      <c r="E203" s="160" t="s">
        <v>1</v>
      </c>
      <c r="F203" s="161" t="s">
        <v>132</v>
      </c>
      <c r="H203" s="162">
        <v>9.406</v>
      </c>
      <c r="I203" s="163"/>
      <c r="L203" s="159"/>
      <c r="M203" s="164"/>
      <c r="N203" s="165"/>
      <c r="O203" s="165"/>
      <c r="P203" s="165"/>
      <c r="Q203" s="165"/>
      <c r="R203" s="165"/>
      <c r="S203" s="165"/>
      <c r="T203" s="166"/>
      <c r="AT203" s="160" t="s">
        <v>128</v>
      </c>
      <c r="AU203" s="160" t="s">
        <v>78</v>
      </c>
      <c r="AV203" s="13" t="s">
        <v>122</v>
      </c>
      <c r="AW203" s="13" t="s">
        <v>32</v>
      </c>
      <c r="AX203" s="13" t="s">
        <v>75</v>
      </c>
      <c r="AY203" s="160" t="s">
        <v>116</v>
      </c>
    </row>
    <row r="204" spans="2:65" s="1" customFormat="1" ht="16.5" customHeight="1">
      <c r="B204" s="130"/>
      <c r="C204" s="131" t="s">
        <v>293</v>
      </c>
      <c r="D204" s="131" t="s">
        <v>118</v>
      </c>
      <c r="E204" s="132" t="s">
        <v>294</v>
      </c>
      <c r="F204" s="133" t="s">
        <v>295</v>
      </c>
      <c r="G204" s="134" t="s">
        <v>224</v>
      </c>
      <c r="H204" s="135">
        <v>8.85</v>
      </c>
      <c r="I204" s="136"/>
      <c r="J204" s="137">
        <f>ROUND(I204*H204,2)</f>
        <v>0</v>
      </c>
      <c r="K204" s="133" t="s">
        <v>126</v>
      </c>
      <c r="L204" s="29"/>
      <c r="M204" s="138" t="s">
        <v>1</v>
      </c>
      <c r="N204" s="139" t="s">
        <v>41</v>
      </c>
      <c r="O204" s="48"/>
      <c r="P204" s="140">
        <f>O204*H204</f>
        <v>0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5" t="s">
        <v>122</v>
      </c>
      <c r="AT204" s="15" t="s">
        <v>118</v>
      </c>
      <c r="AU204" s="15" t="s">
        <v>78</v>
      </c>
      <c r="AY204" s="15" t="s">
        <v>116</v>
      </c>
      <c r="BE204" s="142">
        <f>IF(N204="základní",J204,0)</f>
        <v>0</v>
      </c>
      <c r="BF204" s="142">
        <f>IF(N204="snížená",J204,0)</f>
        <v>0</v>
      </c>
      <c r="BG204" s="142">
        <f>IF(N204="zákl. přenesená",J204,0)</f>
        <v>0</v>
      </c>
      <c r="BH204" s="142">
        <f>IF(N204="sníž. přenesená",J204,0)</f>
        <v>0</v>
      </c>
      <c r="BI204" s="142">
        <f>IF(N204="nulová",J204,0)</f>
        <v>0</v>
      </c>
      <c r="BJ204" s="15" t="s">
        <v>75</v>
      </c>
      <c r="BK204" s="142">
        <f>ROUND(I204*H204,2)</f>
        <v>0</v>
      </c>
      <c r="BL204" s="15" t="s">
        <v>122</v>
      </c>
      <c r="BM204" s="15" t="s">
        <v>296</v>
      </c>
    </row>
    <row r="205" spans="2:65" s="1" customFormat="1" ht="16.5" customHeight="1">
      <c r="B205" s="130"/>
      <c r="C205" s="131" t="s">
        <v>297</v>
      </c>
      <c r="D205" s="131" t="s">
        <v>118</v>
      </c>
      <c r="E205" s="132" t="s">
        <v>298</v>
      </c>
      <c r="F205" s="133" t="s">
        <v>299</v>
      </c>
      <c r="G205" s="134" t="s">
        <v>224</v>
      </c>
      <c r="H205" s="135">
        <v>4.155</v>
      </c>
      <c r="I205" s="136"/>
      <c r="J205" s="137">
        <f>ROUND(I205*H205,2)</f>
        <v>0</v>
      </c>
      <c r="K205" s="133" t="s">
        <v>126</v>
      </c>
      <c r="L205" s="29"/>
      <c r="M205" s="138" t="s">
        <v>1</v>
      </c>
      <c r="N205" s="139" t="s">
        <v>41</v>
      </c>
      <c r="O205" s="48"/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5" t="s">
        <v>122</v>
      </c>
      <c r="AT205" s="15" t="s">
        <v>118</v>
      </c>
      <c r="AU205" s="15" t="s">
        <v>78</v>
      </c>
      <c r="AY205" s="15" t="s">
        <v>116</v>
      </c>
      <c r="BE205" s="142">
        <f>IF(N205="základní",J205,0)</f>
        <v>0</v>
      </c>
      <c r="BF205" s="142">
        <f>IF(N205="snížená",J205,0)</f>
        <v>0</v>
      </c>
      <c r="BG205" s="142">
        <f>IF(N205="zákl. přenesená",J205,0)</f>
        <v>0</v>
      </c>
      <c r="BH205" s="142">
        <f>IF(N205="sníž. přenesená",J205,0)</f>
        <v>0</v>
      </c>
      <c r="BI205" s="142">
        <f>IF(N205="nulová",J205,0)</f>
        <v>0</v>
      </c>
      <c r="BJ205" s="15" t="s">
        <v>75</v>
      </c>
      <c r="BK205" s="142">
        <f>ROUND(I205*H205,2)</f>
        <v>0</v>
      </c>
      <c r="BL205" s="15" t="s">
        <v>122</v>
      </c>
      <c r="BM205" s="15" t="s">
        <v>300</v>
      </c>
    </row>
    <row r="206" spans="2:63" s="10" customFormat="1" ht="22.5" customHeight="1">
      <c r="B206" s="117"/>
      <c r="D206" s="118" t="s">
        <v>69</v>
      </c>
      <c r="E206" s="128" t="s">
        <v>301</v>
      </c>
      <c r="F206" s="128" t="s">
        <v>302</v>
      </c>
      <c r="I206" s="120"/>
      <c r="J206" s="129">
        <f>BK206</f>
        <v>0</v>
      </c>
      <c r="L206" s="117"/>
      <c r="M206" s="122"/>
      <c r="N206" s="123"/>
      <c r="O206" s="123"/>
      <c r="P206" s="124">
        <f>SUM(P207:P208)</f>
        <v>0</v>
      </c>
      <c r="Q206" s="123"/>
      <c r="R206" s="124">
        <f>SUM(R207:R208)</f>
        <v>0</v>
      </c>
      <c r="S206" s="123"/>
      <c r="T206" s="125">
        <f>SUM(T207:T208)</f>
        <v>0</v>
      </c>
      <c r="AR206" s="118" t="s">
        <v>75</v>
      </c>
      <c r="AT206" s="126" t="s">
        <v>69</v>
      </c>
      <c r="AU206" s="126" t="s">
        <v>75</v>
      </c>
      <c r="AY206" s="118" t="s">
        <v>116</v>
      </c>
      <c r="BK206" s="127">
        <f>SUM(BK207:BK208)</f>
        <v>0</v>
      </c>
    </row>
    <row r="207" spans="2:65" s="1" customFormat="1" ht="16.5" customHeight="1">
      <c r="B207" s="130"/>
      <c r="C207" s="131" t="s">
        <v>303</v>
      </c>
      <c r="D207" s="131" t="s">
        <v>118</v>
      </c>
      <c r="E207" s="132" t="s">
        <v>304</v>
      </c>
      <c r="F207" s="133" t="s">
        <v>305</v>
      </c>
      <c r="G207" s="134" t="s">
        <v>224</v>
      </c>
      <c r="H207" s="135">
        <v>27.243</v>
      </c>
      <c r="I207" s="136"/>
      <c r="J207" s="137">
        <f>ROUND(I207*H207,2)</f>
        <v>0</v>
      </c>
      <c r="K207" s="133" t="s">
        <v>126</v>
      </c>
      <c r="L207" s="29"/>
      <c r="M207" s="138" t="s">
        <v>1</v>
      </c>
      <c r="N207" s="139" t="s">
        <v>41</v>
      </c>
      <c r="O207" s="48"/>
      <c r="P207" s="140">
        <f>O207*H207</f>
        <v>0</v>
      </c>
      <c r="Q207" s="140">
        <v>0</v>
      </c>
      <c r="R207" s="140">
        <f>Q207*H207</f>
        <v>0</v>
      </c>
      <c r="S207" s="140">
        <v>0</v>
      </c>
      <c r="T207" s="141">
        <f>S207*H207</f>
        <v>0</v>
      </c>
      <c r="AR207" s="15" t="s">
        <v>122</v>
      </c>
      <c r="AT207" s="15" t="s">
        <v>118</v>
      </c>
      <c r="AU207" s="15" t="s">
        <v>78</v>
      </c>
      <c r="AY207" s="15" t="s">
        <v>116</v>
      </c>
      <c r="BE207" s="142">
        <f>IF(N207="základní",J207,0)</f>
        <v>0</v>
      </c>
      <c r="BF207" s="142">
        <f>IF(N207="snížená",J207,0)</f>
        <v>0</v>
      </c>
      <c r="BG207" s="142">
        <f>IF(N207="zákl. přenesená",J207,0)</f>
        <v>0</v>
      </c>
      <c r="BH207" s="142">
        <f>IF(N207="sníž. přenesená",J207,0)</f>
        <v>0</v>
      </c>
      <c r="BI207" s="142">
        <f>IF(N207="nulová",J207,0)</f>
        <v>0</v>
      </c>
      <c r="BJ207" s="15" t="s">
        <v>75</v>
      </c>
      <c r="BK207" s="142">
        <f>ROUND(I207*H207,2)</f>
        <v>0</v>
      </c>
      <c r="BL207" s="15" t="s">
        <v>122</v>
      </c>
      <c r="BM207" s="15" t="s">
        <v>306</v>
      </c>
    </row>
    <row r="208" spans="2:65" s="1" customFormat="1" ht="16.5" customHeight="1">
      <c r="B208" s="130"/>
      <c r="C208" s="131" t="s">
        <v>307</v>
      </c>
      <c r="D208" s="131" t="s">
        <v>118</v>
      </c>
      <c r="E208" s="132" t="s">
        <v>308</v>
      </c>
      <c r="F208" s="133" t="s">
        <v>309</v>
      </c>
      <c r="G208" s="134" t="s">
        <v>224</v>
      </c>
      <c r="H208" s="135">
        <v>27.243</v>
      </c>
      <c r="I208" s="136"/>
      <c r="J208" s="137">
        <f>ROUND(I208*H208,2)</f>
        <v>0</v>
      </c>
      <c r="K208" s="133" t="s">
        <v>126</v>
      </c>
      <c r="L208" s="29"/>
      <c r="M208" s="138" t="s">
        <v>1</v>
      </c>
      <c r="N208" s="139" t="s">
        <v>41</v>
      </c>
      <c r="O208" s="48"/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5" t="s">
        <v>122</v>
      </c>
      <c r="AT208" s="15" t="s">
        <v>118</v>
      </c>
      <c r="AU208" s="15" t="s">
        <v>78</v>
      </c>
      <c r="AY208" s="15" t="s">
        <v>116</v>
      </c>
      <c r="BE208" s="142">
        <f>IF(N208="základní",J208,0)</f>
        <v>0</v>
      </c>
      <c r="BF208" s="142">
        <f>IF(N208="snížená",J208,0)</f>
        <v>0</v>
      </c>
      <c r="BG208" s="142">
        <f>IF(N208="zákl. přenesená",J208,0)</f>
        <v>0</v>
      </c>
      <c r="BH208" s="142">
        <f>IF(N208="sníž. přenesená",J208,0)</f>
        <v>0</v>
      </c>
      <c r="BI208" s="142">
        <f>IF(N208="nulová",J208,0)</f>
        <v>0</v>
      </c>
      <c r="BJ208" s="15" t="s">
        <v>75</v>
      </c>
      <c r="BK208" s="142">
        <f>ROUND(I208*H208,2)</f>
        <v>0</v>
      </c>
      <c r="BL208" s="15" t="s">
        <v>122</v>
      </c>
      <c r="BM208" s="15" t="s">
        <v>310</v>
      </c>
    </row>
    <row r="209" spans="2:63" s="10" customFormat="1" ht="25.5" customHeight="1">
      <c r="B209" s="117"/>
      <c r="D209" s="118" t="s">
        <v>69</v>
      </c>
      <c r="E209" s="119" t="s">
        <v>311</v>
      </c>
      <c r="F209" s="119" t="s">
        <v>312</v>
      </c>
      <c r="I209" s="120"/>
      <c r="J209" s="121">
        <f>BK209</f>
        <v>0</v>
      </c>
      <c r="L209" s="117"/>
      <c r="M209" s="122"/>
      <c r="N209" s="123"/>
      <c r="O209" s="123"/>
      <c r="P209" s="124">
        <f>P210</f>
        <v>0</v>
      </c>
      <c r="Q209" s="123"/>
      <c r="R209" s="124">
        <f>R210</f>
        <v>0</v>
      </c>
      <c r="S209" s="123"/>
      <c r="T209" s="125">
        <f>T210</f>
        <v>0</v>
      </c>
      <c r="AR209" s="118" t="s">
        <v>78</v>
      </c>
      <c r="AT209" s="126" t="s">
        <v>69</v>
      </c>
      <c r="AU209" s="126" t="s">
        <v>70</v>
      </c>
      <c r="AY209" s="118" t="s">
        <v>116</v>
      </c>
      <c r="BK209" s="127">
        <f>BK210</f>
        <v>0</v>
      </c>
    </row>
    <row r="210" spans="2:63" s="10" customFormat="1" ht="22.5" customHeight="1">
      <c r="B210" s="117"/>
      <c r="D210" s="118" t="s">
        <v>69</v>
      </c>
      <c r="E210" s="128" t="s">
        <v>313</v>
      </c>
      <c r="F210" s="128" t="s">
        <v>314</v>
      </c>
      <c r="I210" s="120"/>
      <c r="J210" s="129">
        <f>BK210</f>
        <v>0</v>
      </c>
      <c r="L210" s="117"/>
      <c r="M210" s="122"/>
      <c r="N210" s="123"/>
      <c r="O210" s="123"/>
      <c r="P210" s="124">
        <f>SUM(P211:P239)</f>
        <v>0</v>
      </c>
      <c r="Q210" s="123"/>
      <c r="R210" s="124">
        <f>SUM(R211:R239)</f>
        <v>0</v>
      </c>
      <c r="S210" s="123"/>
      <c r="T210" s="125">
        <f>SUM(T211:T239)</f>
        <v>0</v>
      </c>
      <c r="AR210" s="118" t="s">
        <v>78</v>
      </c>
      <c r="AT210" s="126" t="s">
        <v>69</v>
      </c>
      <c r="AU210" s="126" t="s">
        <v>75</v>
      </c>
      <c r="AY210" s="118" t="s">
        <v>116</v>
      </c>
      <c r="BK210" s="127">
        <f>SUM(BK211:BK239)</f>
        <v>0</v>
      </c>
    </row>
    <row r="211" spans="2:65" s="1" customFormat="1" ht="16.5" customHeight="1">
      <c r="B211" s="130"/>
      <c r="C211" s="131" t="s">
        <v>315</v>
      </c>
      <c r="D211" s="131" t="s">
        <v>118</v>
      </c>
      <c r="E211" s="132" t="s">
        <v>316</v>
      </c>
      <c r="F211" s="133" t="s">
        <v>317</v>
      </c>
      <c r="G211" s="134" t="s">
        <v>121</v>
      </c>
      <c r="H211" s="135">
        <v>1</v>
      </c>
      <c r="I211" s="136"/>
      <c r="J211" s="137">
        <f>ROUND(I211*H211,2)</f>
        <v>0</v>
      </c>
      <c r="K211" s="133" t="s">
        <v>1</v>
      </c>
      <c r="L211" s="29"/>
      <c r="M211" s="138" t="s">
        <v>1</v>
      </c>
      <c r="N211" s="139" t="s">
        <v>41</v>
      </c>
      <c r="O211" s="48"/>
      <c r="P211" s="140">
        <f>O211*H211</f>
        <v>0</v>
      </c>
      <c r="Q211" s="140">
        <v>0</v>
      </c>
      <c r="R211" s="140">
        <f>Q211*H211</f>
        <v>0</v>
      </c>
      <c r="S211" s="140">
        <v>0</v>
      </c>
      <c r="T211" s="141">
        <f>S211*H211</f>
        <v>0</v>
      </c>
      <c r="AR211" s="15" t="s">
        <v>227</v>
      </c>
      <c r="AT211" s="15" t="s">
        <v>118</v>
      </c>
      <c r="AU211" s="15" t="s">
        <v>78</v>
      </c>
      <c r="AY211" s="15" t="s">
        <v>116</v>
      </c>
      <c r="BE211" s="142">
        <f>IF(N211="základní",J211,0)</f>
        <v>0</v>
      </c>
      <c r="BF211" s="142">
        <f>IF(N211="snížená",J211,0)</f>
        <v>0</v>
      </c>
      <c r="BG211" s="142">
        <f>IF(N211="zákl. přenesená",J211,0)</f>
        <v>0</v>
      </c>
      <c r="BH211" s="142">
        <f>IF(N211="sníž. přenesená",J211,0)</f>
        <v>0</v>
      </c>
      <c r="BI211" s="142">
        <f>IF(N211="nulová",J211,0)</f>
        <v>0</v>
      </c>
      <c r="BJ211" s="15" t="s">
        <v>75</v>
      </c>
      <c r="BK211" s="142">
        <f>ROUND(I211*H211,2)</f>
        <v>0</v>
      </c>
      <c r="BL211" s="15" t="s">
        <v>227</v>
      </c>
      <c r="BM211" s="15" t="s">
        <v>318</v>
      </c>
    </row>
    <row r="212" spans="2:51" s="11" customFormat="1" ht="10.5">
      <c r="B212" s="143"/>
      <c r="D212" s="144" t="s">
        <v>128</v>
      </c>
      <c r="E212" s="145" t="s">
        <v>1</v>
      </c>
      <c r="F212" s="146" t="s">
        <v>319</v>
      </c>
      <c r="H212" s="145" t="s">
        <v>1</v>
      </c>
      <c r="I212" s="147"/>
      <c r="L212" s="143"/>
      <c r="M212" s="148"/>
      <c r="N212" s="149"/>
      <c r="O212" s="149"/>
      <c r="P212" s="149"/>
      <c r="Q212" s="149"/>
      <c r="R212" s="149"/>
      <c r="S212" s="149"/>
      <c r="T212" s="150"/>
      <c r="AT212" s="145" t="s">
        <v>128</v>
      </c>
      <c r="AU212" s="145" t="s">
        <v>78</v>
      </c>
      <c r="AV212" s="11" t="s">
        <v>75</v>
      </c>
      <c r="AW212" s="11" t="s">
        <v>32</v>
      </c>
      <c r="AX212" s="11" t="s">
        <v>70</v>
      </c>
      <c r="AY212" s="145" t="s">
        <v>116</v>
      </c>
    </row>
    <row r="213" spans="2:51" s="11" customFormat="1" ht="10.5">
      <c r="B213" s="143"/>
      <c r="D213" s="144" t="s">
        <v>128</v>
      </c>
      <c r="E213" s="145" t="s">
        <v>1</v>
      </c>
      <c r="F213" s="146" t="s">
        <v>320</v>
      </c>
      <c r="H213" s="145" t="s">
        <v>1</v>
      </c>
      <c r="I213" s="147"/>
      <c r="L213" s="143"/>
      <c r="M213" s="148"/>
      <c r="N213" s="149"/>
      <c r="O213" s="149"/>
      <c r="P213" s="149"/>
      <c r="Q213" s="149"/>
      <c r="R213" s="149"/>
      <c r="S213" s="149"/>
      <c r="T213" s="150"/>
      <c r="AT213" s="145" t="s">
        <v>128</v>
      </c>
      <c r="AU213" s="145" t="s">
        <v>78</v>
      </c>
      <c r="AV213" s="11" t="s">
        <v>75</v>
      </c>
      <c r="AW213" s="11" t="s">
        <v>32</v>
      </c>
      <c r="AX213" s="11" t="s">
        <v>70</v>
      </c>
      <c r="AY213" s="145" t="s">
        <v>116</v>
      </c>
    </row>
    <row r="214" spans="2:51" s="11" customFormat="1" ht="10.5">
      <c r="B214" s="143"/>
      <c r="D214" s="144" t="s">
        <v>128</v>
      </c>
      <c r="E214" s="145" t="s">
        <v>1</v>
      </c>
      <c r="F214" s="146" t="s">
        <v>321</v>
      </c>
      <c r="H214" s="145" t="s">
        <v>1</v>
      </c>
      <c r="I214" s="147"/>
      <c r="L214" s="143"/>
      <c r="M214" s="148"/>
      <c r="N214" s="149"/>
      <c r="O214" s="149"/>
      <c r="P214" s="149"/>
      <c r="Q214" s="149"/>
      <c r="R214" s="149"/>
      <c r="S214" s="149"/>
      <c r="T214" s="150"/>
      <c r="AT214" s="145" t="s">
        <v>128</v>
      </c>
      <c r="AU214" s="145" t="s">
        <v>78</v>
      </c>
      <c r="AV214" s="11" t="s">
        <v>75</v>
      </c>
      <c r="AW214" s="11" t="s">
        <v>32</v>
      </c>
      <c r="AX214" s="11" t="s">
        <v>70</v>
      </c>
      <c r="AY214" s="145" t="s">
        <v>116</v>
      </c>
    </row>
    <row r="215" spans="2:51" s="11" customFormat="1" ht="10.5">
      <c r="B215" s="143"/>
      <c r="D215" s="144" t="s">
        <v>128</v>
      </c>
      <c r="E215" s="145" t="s">
        <v>1</v>
      </c>
      <c r="F215" s="146" t="s">
        <v>322</v>
      </c>
      <c r="H215" s="145" t="s">
        <v>1</v>
      </c>
      <c r="I215" s="147"/>
      <c r="L215" s="143"/>
      <c r="M215" s="148"/>
      <c r="N215" s="149"/>
      <c r="O215" s="149"/>
      <c r="P215" s="149"/>
      <c r="Q215" s="149"/>
      <c r="R215" s="149"/>
      <c r="S215" s="149"/>
      <c r="T215" s="150"/>
      <c r="AT215" s="145" t="s">
        <v>128</v>
      </c>
      <c r="AU215" s="145" t="s">
        <v>78</v>
      </c>
      <c r="AV215" s="11" t="s">
        <v>75</v>
      </c>
      <c r="AW215" s="11" t="s">
        <v>32</v>
      </c>
      <c r="AX215" s="11" t="s">
        <v>70</v>
      </c>
      <c r="AY215" s="145" t="s">
        <v>116</v>
      </c>
    </row>
    <row r="216" spans="2:51" s="11" customFormat="1" ht="10.5">
      <c r="B216" s="143"/>
      <c r="D216" s="144" t="s">
        <v>128</v>
      </c>
      <c r="E216" s="145" t="s">
        <v>1</v>
      </c>
      <c r="F216" s="146" t="s">
        <v>323</v>
      </c>
      <c r="H216" s="145" t="s">
        <v>1</v>
      </c>
      <c r="I216" s="147"/>
      <c r="L216" s="143"/>
      <c r="M216" s="148"/>
      <c r="N216" s="149"/>
      <c r="O216" s="149"/>
      <c r="P216" s="149"/>
      <c r="Q216" s="149"/>
      <c r="R216" s="149"/>
      <c r="S216" s="149"/>
      <c r="T216" s="150"/>
      <c r="AT216" s="145" t="s">
        <v>128</v>
      </c>
      <c r="AU216" s="145" t="s">
        <v>78</v>
      </c>
      <c r="AV216" s="11" t="s">
        <v>75</v>
      </c>
      <c r="AW216" s="11" t="s">
        <v>32</v>
      </c>
      <c r="AX216" s="11" t="s">
        <v>70</v>
      </c>
      <c r="AY216" s="145" t="s">
        <v>116</v>
      </c>
    </row>
    <row r="217" spans="2:51" s="11" customFormat="1" ht="10.5">
      <c r="B217" s="143"/>
      <c r="D217" s="144" t="s">
        <v>128</v>
      </c>
      <c r="E217" s="145" t="s">
        <v>1</v>
      </c>
      <c r="F217" s="146" t="s">
        <v>324</v>
      </c>
      <c r="H217" s="145" t="s">
        <v>1</v>
      </c>
      <c r="I217" s="147"/>
      <c r="L217" s="143"/>
      <c r="M217" s="148"/>
      <c r="N217" s="149"/>
      <c r="O217" s="149"/>
      <c r="P217" s="149"/>
      <c r="Q217" s="149"/>
      <c r="R217" s="149"/>
      <c r="S217" s="149"/>
      <c r="T217" s="150"/>
      <c r="AT217" s="145" t="s">
        <v>128</v>
      </c>
      <c r="AU217" s="145" t="s">
        <v>78</v>
      </c>
      <c r="AV217" s="11" t="s">
        <v>75</v>
      </c>
      <c r="AW217" s="11" t="s">
        <v>32</v>
      </c>
      <c r="AX217" s="11" t="s">
        <v>70</v>
      </c>
      <c r="AY217" s="145" t="s">
        <v>116</v>
      </c>
    </row>
    <row r="218" spans="2:51" s="11" customFormat="1" ht="10.5">
      <c r="B218" s="143"/>
      <c r="D218" s="144" t="s">
        <v>128</v>
      </c>
      <c r="E218" s="145" t="s">
        <v>1</v>
      </c>
      <c r="F218" s="146" t="s">
        <v>325</v>
      </c>
      <c r="H218" s="145" t="s">
        <v>1</v>
      </c>
      <c r="I218" s="147"/>
      <c r="L218" s="143"/>
      <c r="M218" s="148"/>
      <c r="N218" s="149"/>
      <c r="O218" s="149"/>
      <c r="P218" s="149"/>
      <c r="Q218" s="149"/>
      <c r="R218" s="149"/>
      <c r="S218" s="149"/>
      <c r="T218" s="150"/>
      <c r="AT218" s="145" t="s">
        <v>128</v>
      </c>
      <c r="AU218" s="145" t="s">
        <v>78</v>
      </c>
      <c r="AV218" s="11" t="s">
        <v>75</v>
      </c>
      <c r="AW218" s="11" t="s">
        <v>32</v>
      </c>
      <c r="AX218" s="11" t="s">
        <v>70</v>
      </c>
      <c r="AY218" s="145" t="s">
        <v>116</v>
      </c>
    </row>
    <row r="219" spans="2:51" s="11" customFormat="1" ht="10.5">
      <c r="B219" s="143"/>
      <c r="D219" s="144" t="s">
        <v>128</v>
      </c>
      <c r="E219" s="145" t="s">
        <v>1</v>
      </c>
      <c r="F219" s="146" t="s">
        <v>326</v>
      </c>
      <c r="H219" s="145" t="s">
        <v>1</v>
      </c>
      <c r="I219" s="147"/>
      <c r="L219" s="143"/>
      <c r="M219" s="148"/>
      <c r="N219" s="149"/>
      <c r="O219" s="149"/>
      <c r="P219" s="149"/>
      <c r="Q219" s="149"/>
      <c r="R219" s="149"/>
      <c r="S219" s="149"/>
      <c r="T219" s="150"/>
      <c r="AT219" s="145" t="s">
        <v>128</v>
      </c>
      <c r="AU219" s="145" t="s">
        <v>78</v>
      </c>
      <c r="AV219" s="11" t="s">
        <v>75</v>
      </c>
      <c r="AW219" s="11" t="s">
        <v>32</v>
      </c>
      <c r="AX219" s="11" t="s">
        <v>70</v>
      </c>
      <c r="AY219" s="145" t="s">
        <v>116</v>
      </c>
    </row>
    <row r="220" spans="2:51" s="11" customFormat="1" ht="10.5">
      <c r="B220" s="143"/>
      <c r="D220" s="144" t="s">
        <v>128</v>
      </c>
      <c r="E220" s="145" t="s">
        <v>1</v>
      </c>
      <c r="F220" s="146" t="s">
        <v>327</v>
      </c>
      <c r="H220" s="145" t="s">
        <v>1</v>
      </c>
      <c r="I220" s="147"/>
      <c r="L220" s="143"/>
      <c r="M220" s="148"/>
      <c r="N220" s="149"/>
      <c r="O220" s="149"/>
      <c r="P220" s="149"/>
      <c r="Q220" s="149"/>
      <c r="R220" s="149"/>
      <c r="S220" s="149"/>
      <c r="T220" s="150"/>
      <c r="AT220" s="145" t="s">
        <v>128</v>
      </c>
      <c r="AU220" s="145" t="s">
        <v>78</v>
      </c>
      <c r="AV220" s="11" t="s">
        <v>75</v>
      </c>
      <c r="AW220" s="11" t="s">
        <v>32</v>
      </c>
      <c r="AX220" s="11" t="s">
        <v>70</v>
      </c>
      <c r="AY220" s="145" t="s">
        <v>116</v>
      </c>
    </row>
    <row r="221" spans="2:51" s="11" customFormat="1" ht="10.5">
      <c r="B221" s="143"/>
      <c r="D221" s="144" t="s">
        <v>128</v>
      </c>
      <c r="E221" s="145" t="s">
        <v>1</v>
      </c>
      <c r="F221" s="146" t="s">
        <v>328</v>
      </c>
      <c r="H221" s="145" t="s">
        <v>1</v>
      </c>
      <c r="I221" s="147"/>
      <c r="L221" s="143"/>
      <c r="M221" s="148"/>
      <c r="N221" s="149"/>
      <c r="O221" s="149"/>
      <c r="P221" s="149"/>
      <c r="Q221" s="149"/>
      <c r="R221" s="149"/>
      <c r="S221" s="149"/>
      <c r="T221" s="150"/>
      <c r="AT221" s="145" t="s">
        <v>128</v>
      </c>
      <c r="AU221" s="145" t="s">
        <v>78</v>
      </c>
      <c r="AV221" s="11" t="s">
        <v>75</v>
      </c>
      <c r="AW221" s="11" t="s">
        <v>32</v>
      </c>
      <c r="AX221" s="11" t="s">
        <v>70</v>
      </c>
      <c r="AY221" s="145" t="s">
        <v>116</v>
      </c>
    </row>
    <row r="222" spans="2:51" s="11" customFormat="1" ht="10.5">
      <c r="B222" s="143"/>
      <c r="D222" s="144" t="s">
        <v>128</v>
      </c>
      <c r="E222" s="145" t="s">
        <v>1</v>
      </c>
      <c r="F222" s="146" t="s">
        <v>329</v>
      </c>
      <c r="H222" s="145" t="s">
        <v>1</v>
      </c>
      <c r="I222" s="147"/>
      <c r="L222" s="143"/>
      <c r="M222" s="148"/>
      <c r="N222" s="149"/>
      <c r="O222" s="149"/>
      <c r="P222" s="149"/>
      <c r="Q222" s="149"/>
      <c r="R222" s="149"/>
      <c r="S222" s="149"/>
      <c r="T222" s="150"/>
      <c r="AT222" s="145" t="s">
        <v>128</v>
      </c>
      <c r="AU222" s="145" t="s">
        <v>78</v>
      </c>
      <c r="AV222" s="11" t="s">
        <v>75</v>
      </c>
      <c r="AW222" s="11" t="s">
        <v>32</v>
      </c>
      <c r="AX222" s="11" t="s">
        <v>70</v>
      </c>
      <c r="AY222" s="145" t="s">
        <v>116</v>
      </c>
    </row>
    <row r="223" spans="2:51" s="11" customFormat="1" ht="10.5">
      <c r="B223" s="143"/>
      <c r="D223" s="144" t="s">
        <v>128</v>
      </c>
      <c r="E223" s="145" t="s">
        <v>1</v>
      </c>
      <c r="F223" s="146" t="s">
        <v>330</v>
      </c>
      <c r="H223" s="145" t="s">
        <v>1</v>
      </c>
      <c r="I223" s="147"/>
      <c r="L223" s="143"/>
      <c r="M223" s="148"/>
      <c r="N223" s="149"/>
      <c r="O223" s="149"/>
      <c r="P223" s="149"/>
      <c r="Q223" s="149"/>
      <c r="R223" s="149"/>
      <c r="S223" s="149"/>
      <c r="T223" s="150"/>
      <c r="AT223" s="145" t="s">
        <v>128</v>
      </c>
      <c r="AU223" s="145" t="s">
        <v>78</v>
      </c>
      <c r="AV223" s="11" t="s">
        <v>75</v>
      </c>
      <c r="AW223" s="11" t="s">
        <v>32</v>
      </c>
      <c r="AX223" s="11" t="s">
        <v>70</v>
      </c>
      <c r="AY223" s="145" t="s">
        <v>116</v>
      </c>
    </row>
    <row r="224" spans="2:51" s="11" customFormat="1" ht="10.5">
      <c r="B224" s="143"/>
      <c r="D224" s="144" t="s">
        <v>128</v>
      </c>
      <c r="E224" s="145" t="s">
        <v>1</v>
      </c>
      <c r="F224" s="146" t="s">
        <v>331</v>
      </c>
      <c r="H224" s="145" t="s">
        <v>1</v>
      </c>
      <c r="I224" s="147"/>
      <c r="L224" s="143"/>
      <c r="M224" s="148"/>
      <c r="N224" s="149"/>
      <c r="O224" s="149"/>
      <c r="P224" s="149"/>
      <c r="Q224" s="149"/>
      <c r="R224" s="149"/>
      <c r="S224" s="149"/>
      <c r="T224" s="150"/>
      <c r="AT224" s="145" t="s">
        <v>128</v>
      </c>
      <c r="AU224" s="145" t="s">
        <v>78</v>
      </c>
      <c r="AV224" s="11" t="s">
        <v>75</v>
      </c>
      <c r="AW224" s="11" t="s">
        <v>32</v>
      </c>
      <c r="AX224" s="11" t="s">
        <v>70</v>
      </c>
      <c r="AY224" s="145" t="s">
        <v>116</v>
      </c>
    </row>
    <row r="225" spans="2:51" s="11" customFormat="1" ht="10.5">
      <c r="B225" s="143"/>
      <c r="D225" s="144" t="s">
        <v>128</v>
      </c>
      <c r="E225" s="145" t="s">
        <v>1</v>
      </c>
      <c r="F225" s="146" t="s">
        <v>332</v>
      </c>
      <c r="H225" s="145" t="s">
        <v>1</v>
      </c>
      <c r="I225" s="147"/>
      <c r="L225" s="143"/>
      <c r="M225" s="148"/>
      <c r="N225" s="149"/>
      <c r="O225" s="149"/>
      <c r="P225" s="149"/>
      <c r="Q225" s="149"/>
      <c r="R225" s="149"/>
      <c r="S225" s="149"/>
      <c r="T225" s="150"/>
      <c r="AT225" s="145" t="s">
        <v>128</v>
      </c>
      <c r="AU225" s="145" t="s">
        <v>78</v>
      </c>
      <c r="AV225" s="11" t="s">
        <v>75</v>
      </c>
      <c r="AW225" s="11" t="s">
        <v>32</v>
      </c>
      <c r="AX225" s="11" t="s">
        <v>70</v>
      </c>
      <c r="AY225" s="145" t="s">
        <v>116</v>
      </c>
    </row>
    <row r="226" spans="2:51" s="11" customFormat="1" ht="10.5">
      <c r="B226" s="143"/>
      <c r="D226" s="144" t="s">
        <v>128</v>
      </c>
      <c r="E226" s="145" t="s">
        <v>1</v>
      </c>
      <c r="F226" s="146" t="s">
        <v>333</v>
      </c>
      <c r="H226" s="145" t="s">
        <v>1</v>
      </c>
      <c r="I226" s="147"/>
      <c r="L226" s="143"/>
      <c r="M226" s="148"/>
      <c r="N226" s="149"/>
      <c r="O226" s="149"/>
      <c r="P226" s="149"/>
      <c r="Q226" s="149"/>
      <c r="R226" s="149"/>
      <c r="S226" s="149"/>
      <c r="T226" s="150"/>
      <c r="AT226" s="145" t="s">
        <v>128</v>
      </c>
      <c r="AU226" s="145" t="s">
        <v>78</v>
      </c>
      <c r="AV226" s="11" t="s">
        <v>75</v>
      </c>
      <c r="AW226" s="11" t="s">
        <v>32</v>
      </c>
      <c r="AX226" s="11" t="s">
        <v>70</v>
      </c>
      <c r="AY226" s="145" t="s">
        <v>116</v>
      </c>
    </row>
    <row r="227" spans="2:51" s="11" customFormat="1" ht="10.5">
      <c r="B227" s="143"/>
      <c r="D227" s="144" t="s">
        <v>128</v>
      </c>
      <c r="E227" s="145" t="s">
        <v>1</v>
      </c>
      <c r="F227" s="146" t="s">
        <v>334</v>
      </c>
      <c r="H227" s="145" t="s">
        <v>1</v>
      </c>
      <c r="I227" s="147"/>
      <c r="L227" s="143"/>
      <c r="M227" s="148"/>
      <c r="N227" s="149"/>
      <c r="O227" s="149"/>
      <c r="P227" s="149"/>
      <c r="Q227" s="149"/>
      <c r="R227" s="149"/>
      <c r="S227" s="149"/>
      <c r="T227" s="150"/>
      <c r="AT227" s="145" t="s">
        <v>128</v>
      </c>
      <c r="AU227" s="145" t="s">
        <v>78</v>
      </c>
      <c r="AV227" s="11" t="s">
        <v>75</v>
      </c>
      <c r="AW227" s="11" t="s">
        <v>32</v>
      </c>
      <c r="AX227" s="11" t="s">
        <v>70</v>
      </c>
      <c r="AY227" s="145" t="s">
        <v>116</v>
      </c>
    </row>
    <row r="228" spans="2:51" s="11" customFormat="1" ht="10.5">
      <c r="B228" s="143"/>
      <c r="D228" s="144" t="s">
        <v>128</v>
      </c>
      <c r="E228" s="145" t="s">
        <v>1</v>
      </c>
      <c r="F228" s="146" t="s">
        <v>335</v>
      </c>
      <c r="H228" s="145" t="s">
        <v>1</v>
      </c>
      <c r="I228" s="147"/>
      <c r="L228" s="143"/>
      <c r="M228" s="148"/>
      <c r="N228" s="149"/>
      <c r="O228" s="149"/>
      <c r="P228" s="149"/>
      <c r="Q228" s="149"/>
      <c r="R228" s="149"/>
      <c r="S228" s="149"/>
      <c r="T228" s="150"/>
      <c r="AT228" s="145" t="s">
        <v>128</v>
      </c>
      <c r="AU228" s="145" t="s">
        <v>78</v>
      </c>
      <c r="AV228" s="11" t="s">
        <v>75</v>
      </c>
      <c r="AW228" s="11" t="s">
        <v>32</v>
      </c>
      <c r="AX228" s="11" t="s">
        <v>70</v>
      </c>
      <c r="AY228" s="145" t="s">
        <v>116</v>
      </c>
    </row>
    <row r="229" spans="2:51" s="11" customFormat="1" ht="10.5">
      <c r="B229" s="143"/>
      <c r="D229" s="144" t="s">
        <v>128</v>
      </c>
      <c r="E229" s="145" t="s">
        <v>1</v>
      </c>
      <c r="F229" s="146" t="s">
        <v>336</v>
      </c>
      <c r="H229" s="145" t="s">
        <v>1</v>
      </c>
      <c r="I229" s="147"/>
      <c r="L229" s="143"/>
      <c r="M229" s="148"/>
      <c r="N229" s="149"/>
      <c r="O229" s="149"/>
      <c r="P229" s="149"/>
      <c r="Q229" s="149"/>
      <c r="R229" s="149"/>
      <c r="S229" s="149"/>
      <c r="T229" s="150"/>
      <c r="AT229" s="145" t="s">
        <v>128</v>
      </c>
      <c r="AU229" s="145" t="s">
        <v>78</v>
      </c>
      <c r="AV229" s="11" t="s">
        <v>75</v>
      </c>
      <c r="AW229" s="11" t="s">
        <v>32</v>
      </c>
      <c r="AX229" s="11" t="s">
        <v>70</v>
      </c>
      <c r="AY229" s="145" t="s">
        <v>116</v>
      </c>
    </row>
    <row r="230" spans="2:51" s="11" customFormat="1" ht="10.5">
      <c r="B230" s="143"/>
      <c r="D230" s="144" t="s">
        <v>128</v>
      </c>
      <c r="E230" s="145" t="s">
        <v>1</v>
      </c>
      <c r="F230" s="146" t="s">
        <v>337</v>
      </c>
      <c r="H230" s="145" t="s">
        <v>1</v>
      </c>
      <c r="I230" s="147"/>
      <c r="L230" s="143"/>
      <c r="M230" s="148"/>
      <c r="N230" s="149"/>
      <c r="O230" s="149"/>
      <c r="P230" s="149"/>
      <c r="Q230" s="149"/>
      <c r="R230" s="149"/>
      <c r="S230" s="149"/>
      <c r="T230" s="150"/>
      <c r="AT230" s="145" t="s">
        <v>128</v>
      </c>
      <c r="AU230" s="145" t="s">
        <v>78</v>
      </c>
      <c r="AV230" s="11" t="s">
        <v>75</v>
      </c>
      <c r="AW230" s="11" t="s">
        <v>32</v>
      </c>
      <c r="AX230" s="11" t="s">
        <v>70</v>
      </c>
      <c r="AY230" s="145" t="s">
        <v>116</v>
      </c>
    </row>
    <row r="231" spans="2:51" s="11" customFormat="1" ht="10.5">
      <c r="B231" s="143"/>
      <c r="D231" s="144" t="s">
        <v>128</v>
      </c>
      <c r="E231" s="145" t="s">
        <v>1</v>
      </c>
      <c r="F231" s="146" t="s">
        <v>338</v>
      </c>
      <c r="H231" s="145" t="s">
        <v>1</v>
      </c>
      <c r="I231" s="147"/>
      <c r="L231" s="143"/>
      <c r="M231" s="148"/>
      <c r="N231" s="149"/>
      <c r="O231" s="149"/>
      <c r="P231" s="149"/>
      <c r="Q231" s="149"/>
      <c r="R231" s="149"/>
      <c r="S231" s="149"/>
      <c r="T231" s="150"/>
      <c r="AT231" s="145" t="s">
        <v>128</v>
      </c>
      <c r="AU231" s="145" t="s">
        <v>78</v>
      </c>
      <c r="AV231" s="11" t="s">
        <v>75</v>
      </c>
      <c r="AW231" s="11" t="s">
        <v>32</v>
      </c>
      <c r="AX231" s="11" t="s">
        <v>70</v>
      </c>
      <c r="AY231" s="145" t="s">
        <v>116</v>
      </c>
    </row>
    <row r="232" spans="2:51" s="11" customFormat="1" ht="10.5">
      <c r="B232" s="143"/>
      <c r="D232" s="144" t="s">
        <v>128</v>
      </c>
      <c r="E232" s="145" t="s">
        <v>1</v>
      </c>
      <c r="F232" s="146" t="s">
        <v>339</v>
      </c>
      <c r="H232" s="145" t="s">
        <v>1</v>
      </c>
      <c r="I232" s="147"/>
      <c r="L232" s="143"/>
      <c r="M232" s="148"/>
      <c r="N232" s="149"/>
      <c r="O232" s="149"/>
      <c r="P232" s="149"/>
      <c r="Q232" s="149"/>
      <c r="R232" s="149"/>
      <c r="S232" s="149"/>
      <c r="T232" s="150"/>
      <c r="AT232" s="145" t="s">
        <v>128</v>
      </c>
      <c r="AU232" s="145" t="s">
        <v>78</v>
      </c>
      <c r="AV232" s="11" t="s">
        <v>75</v>
      </c>
      <c r="AW232" s="11" t="s">
        <v>32</v>
      </c>
      <c r="AX232" s="11" t="s">
        <v>70</v>
      </c>
      <c r="AY232" s="145" t="s">
        <v>116</v>
      </c>
    </row>
    <row r="233" spans="2:51" s="11" customFormat="1" ht="10.5">
      <c r="B233" s="143"/>
      <c r="D233" s="144" t="s">
        <v>128</v>
      </c>
      <c r="E233" s="145" t="s">
        <v>1</v>
      </c>
      <c r="F233" s="146" t="s">
        <v>340</v>
      </c>
      <c r="H233" s="145" t="s">
        <v>1</v>
      </c>
      <c r="I233" s="147"/>
      <c r="L233" s="143"/>
      <c r="M233" s="148"/>
      <c r="N233" s="149"/>
      <c r="O233" s="149"/>
      <c r="P233" s="149"/>
      <c r="Q233" s="149"/>
      <c r="R233" s="149"/>
      <c r="S233" s="149"/>
      <c r="T233" s="150"/>
      <c r="AT233" s="145" t="s">
        <v>128</v>
      </c>
      <c r="AU233" s="145" t="s">
        <v>78</v>
      </c>
      <c r="AV233" s="11" t="s">
        <v>75</v>
      </c>
      <c r="AW233" s="11" t="s">
        <v>32</v>
      </c>
      <c r="AX233" s="11" t="s">
        <v>70</v>
      </c>
      <c r="AY233" s="145" t="s">
        <v>116</v>
      </c>
    </row>
    <row r="234" spans="2:51" s="11" customFormat="1" ht="10.5">
      <c r="B234" s="143"/>
      <c r="D234" s="144" t="s">
        <v>128</v>
      </c>
      <c r="E234" s="145" t="s">
        <v>1</v>
      </c>
      <c r="F234" s="146" t="s">
        <v>341</v>
      </c>
      <c r="H234" s="145" t="s">
        <v>1</v>
      </c>
      <c r="I234" s="147"/>
      <c r="L234" s="143"/>
      <c r="M234" s="148"/>
      <c r="N234" s="149"/>
      <c r="O234" s="149"/>
      <c r="P234" s="149"/>
      <c r="Q234" s="149"/>
      <c r="R234" s="149"/>
      <c r="S234" s="149"/>
      <c r="T234" s="150"/>
      <c r="AT234" s="145" t="s">
        <v>128</v>
      </c>
      <c r="AU234" s="145" t="s">
        <v>78</v>
      </c>
      <c r="AV234" s="11" t="s">
        <v>75</v>
      </c>
      <c r="AW234" s="11" t="s">
        <v>32</v>
      </c>
      <c r="AX234" s="11" t="s">
        <v>70</v>
      </c>
      <c r="AY234" s="145" t="s">
        <v>116</v>
      </c>
    </row>
    <row r="235" spans="2:51" s="11" customFormat="1" ht="10.5">
      <c r="B235" s="143"/>
      <c r="D235" s="144" t="s">
        <v>128</v>
      </c>
      <c r="E235" s="145" t="s">
        <v>1</v>
      </c>
      <c r="F235" s="146" t="s">
        <v>342</v>
      </c>
      <c r="H235" s="145" t="s">
        <v>1</v>
      </c>
      <c r="I235" s="147"/>
      <c r="L235" s="143"/>
      <c r="M235" s="148"/>
      <c r="N235" s="149"/>
      <c r="O235" s="149"/>
      <c r="P235" s="149"/>
      <c r="Q235" s="149"/>
      <c r="R235" s="149"/>
      <c r="S235" s="149"/>
      <c r="T235" s="150"/>
      <c r="AT235" s="145" t="s">
        <v>128</v>
      </c>
      <c r="AU235" s="145" t="s">
        <v>78</v>
      </c>
      <c r="AV235" s="11" t="s">
        <v>75</v>
      </c>
      <c r="AW235" s="11" t="s">
        <v>32</v>
      </c>
      <c r="AX235" s="11" t="s">
        <v>70</v>
      </c>
      <c r="AY235" s="145" t="s">
        <v>116</v>
      </c>
    </row>
    <row r="236" spans="2:51" s="12" customFormat="1" ht="10.5">
      <c r="B236" s="151"/>
      <c r="D236" s="144" t="s">
        <v>128</v>
      </c>
      <c r="E236" s="152" t="s">
        <v>1</v>
      </c>
      <c r="F236" s="153" t="s">
        <v>75</v>
      </c>
      <c r="H236" s="154">
        <v>1</v>
      </c>
      <c r="I236" s="155"/>
      <c r="L236" s="151"/>
      <c r="M236" s="156"/>
      <c r="N236" s="157"/>
      <c r="O236" s="157"/>
      <c r="P236" s="157"/>
      <c r="Q236" s="157"/>
      <c r="R236" s="157"/>
      <c r="S236" s="157"/>
      <c r="T236" s="158"/>
      <c r="AT236" s="152" t="s">
        <v>128</v>
      </c>
      <c r="AU236" s="152" t="s">
        <v>78</v>
      </c>
      <c r="AV236" s="12" t="s">
        <v>78</v>
      </c>
      <c r="AW236" s="12" t="s">
        <v>32</v>
      </c>
      <c r="AX236" s="12" t="s">
        <v>70</v>
      </c>
      <c r="AY236" s="152" t="s">
        <v>116</v>
      </c>
    </row>
    <row r="237" spans="2:51" s="13" customFormat="1" ht="10.5">
      <c r="B237" s="159"/>
      <c r="D237" s="144" t="s">
        <v>128</v>
      </c>
      <c r="E237" s="160" t="s">
        <v>1</v>
      </c>
      <c r="F237" s="161" t="s">
        <v>132</v>
      </c>
      <c r="H237" s="162">
        <v>1</v>
      </c>
      <c r="I237" s="163"/>
      <c r="L237" s="159"/>
      <c r="M237" s="164"/>
      <c r="N237" s="165"/>
      <c r="O237" s="165"/>
      <c r="P237" s="165"/>
      <c r="Q237" s="165"/>
      <c r="R237" s="165"/>
      <c r="S237" s="165"/>
      <c r="T237" s="166"/>
      <c r="AT237" s="160" t="s">
        <v>128</v>
      </c>
      <c r="AU237" s="160" t="s">
        <v>78</v>
      </c>
      <c r="AV237" s="13" t="s">
        <v>122</v>
      </c>
      <c r="AW237" s="13" t="s">
        <v>32</v>
      </c>
      <c r="AX237" s="13" t="s">
        <v>75</v>
      </c>
      <c r="AY237" s="160" t="s">
        <v>116</v>
      </c>
    </row>
    <row r="238" spans="2:65" s="1" customFormat="1" ht="16.5" customHeight="1">
      <c r="B238" s="130"/>
      <c r="C238" s="131" t="s">
        <v>343</v>
      </c>
      <c r="D238" s="131" t="s">
        <v>118</v>
      </c>
      <c r="E238" s="132" t="s">
        <v>344</v>
      </c>
      <c r="F238" s="133" t="s">
        <v>345</v>
      </c>
      <c r="G238" s="134" t="s">
        <v>346</v>
      </c>
      <c r="H238" s="177"/>
      <c r="I238" s="136"/>
      <c r="J238" s="137">
        <f>ROUND(I238*H238,2)</f>
        <v>0</v>
      </c>
      <c r="K238" s="133" t="s">
        <v>126</v>
      </c>
      <c r="L238" s="29"/>
      <c r="M238" s="138" t="s">
        <v>1</v>
      </c>
      <c r="N238" s="139" t="s">
        <v>41</v>
      </c>
      <c r="O238" s="48"/>
      <c r="P238" s="140">
        <f>O238*H238</f>
        <v>0</v>
      </c>
      <c r="Q238" s="140">
        <v>0</v>
      </c>
      <c r="R238" s="140">
        <f>Q238*H238</f>
        <v>0</v>
      </c>
      <c r="S238" s="140">
        <v>0</v>
      </c>
      <c r="T238" s="141">
        <f>S238*H238</f>
        <v>0</v>
      </c>
      <c r="AR238" s="15" t="s">
        <v>227</v>
      </c>
      <c r="AT238" s="15" t="s">
        <v>118</v>
      </c>
      <c r="AU238" s="15" t="s">
        <v>78</v>
      </c>
      <c r="AY238" s="15" t="s">
        <v>116</v>
      </c>
      <c r="BE238" s="142">
        <f>IF(N238="základní",J238,0)</f>
        <v>0</v>
      </c>
      <c r="BF238" s="142">
        <f>IF(N238="snížená",J238,0)</f>
        <v>0</v>
      </c>
      <c r="BG238" s="142">
        <f>IF(N238="zákl. přenesená",J238,0)</f>
        <v>0</v>
      </c>
      <c r="BH238" s="142">
        <f>IF(N238="sníž. přenesená",J238,0)</f>
        <v>0</v>
      </c>
      <c r="BI238" s="142">
        <f>IF(N238="nulová",J238,0)</f>
        <v>0</v>
      </c>
      <c r="BJ238" s="15" t="s">
        <v>75</v>
      </c>
      <c r="BK238" s="142">
        <f>ROUND(I238*H238,2)</f>
        <v>0</v>
      </c>
      <c r="BL238" s="15" t="s">
        <v>227</v>
      </c>
      <c r="BM238" s="15" t="s">
        <v>347</v>
      </c>
    </row>
    <row r="239" spans="2:65" s="1" customFormat="1" ht="16.5" customHeight="1">
      <c r="B239" s="130"/>
      <c r="C239" s="131" t="s">
        <v>348</v>
      </c>
      <c r="D239" s="131" t="s">
        <v>118</v>
      </c>
      <c r="E239" s="132" t="s">
        <v>349</v>
      </c>
      <c r="F239" s="133" t="s">
        <v>350</v>
      </c>
      <c r="G239" s="134" t="s">
        <v>346</v>
      </c>
      <c r="H239" s="177"/>
      <c r="I239" s="136"/>
      <c r="J239" s="137">
        <f>ROUND(I239*H239,2)</f>
        <v>0</v>
      </c>
      <c r="K239" s="133" t="s">
        <v>126</v>
      </c>
      <c r="L239" s="29"/>
      <c r="M239" s="138" t="s">
        <v>1</v>
      </c>
      <c r="N239" s="139" t="s">
        <v>41</v>
      </c>
      <c r="O239" s="48"/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5" t="s">
        <v>227</v>
      </c>
      <c r="AT239" s="15" t="s">
        <v>118</v>
      </c>
      <c r="AU239" s="15" t="s">
        <v>78</v>
      </c>
      <c r="AY239" s="15" t="s">
        <v>116</v>
      </c>
      <c r="BE239" s="142">
        <f>IF(N239="základní",J239,0)</f>
        <v>0</v>
      </c>
      <c r="BF239" s="142">
        <f>IF(N239="snížená",J239,0)</f>
        <v>0</v>
      </c>
      <c r="BG239" s="142">
        <f>IF(N239="zákl. přenesená",J239,0)</f>
        <v>0</v>
      </c>
      <c r="BH239" s="142">
        <f>IF(N239="sníž. přenesená",J239,0)</f>
        <v>0</v>
      </c>
      <c r="BI239" s="142">
        <f>IF(N239="nulová",J239,0)</f>
        <v>0</v>
      </c>
      <c r="BJ239" s="15" t="s">
        <v>75</v>
      </c>
      <c r="BK239" s="142">
        <f>ROUND(I239*H239,2)</f>
        <v>0</v>
      </c>
      <c r="BL239" s="15" t="s">
        <v>227</v>
      </c>
      <c r="BM239" s="15" t="s">
        <v>351</v>
      </c>
    </row>
    <row r="240" spans="2:63" s="10" customFormat="1" ht="25.5" customHeight="1">
      <c r="B240" s="117"/>
      <c r="D240" s="118" t="s">
        <v>69</v>
      </c>
      <c r="E240" s="119" t="s">
        <v>352</v>
      </c>
      <c r="F240" s="119" t="s">
        <v>353</v>
      </c>
      <c r="I240" s="120"/>
      <c r="J240" s="121">
        <f>BK240</f>
        <v>0</v>
      </c>
      <c r="L240" s="117"/>
      <c r="M240" s="122"/>
      <c r="N240" s="123"/>
      <c r="O240" s="123"/>
      <c r="P240" s="124">
        <f>SUM(P241:P259)</f>
        <v>0</v>
      </c>
      <c r="Q240" s="123"/>
      <c r="R240" s="124">
        <f>SUM(R241:R259)</f>
        <v>0</v>
      </c>
      <c r="S240" s="123"/>
      <c r="T240" s="125">
        <f>SUM(T241:T259)</f>
        <v>0</v>
      </c>
      <c r="AR240" s="118" t="s">
        <v>122</v>
      </c>
      <c r="AT240" s="126" t="s">
        <v>69</v>
      </c>
      <c r="AU240" s="126" t="s">
        <v>70</v>
      </c>
      <c r="AY240" s="118" t="s">
        <v>116</v>
      </c>
      <c r="BK240" s="127">
        <f>SUM(BK241:BK259)</f>
        <v>0</v>
      </c>
    </row>
    <row r="241" spans="2:65" s="1" customFormat="1" ht="16.5" customHeight="1">
      <c r="B241" s="130"/>
      <c r="C241" s="131" t="s">
        <v>354</v>
      </c>
      <c r="D241" s="131" t="s">
        <v>118</v>
      </c>
      <c r="E241" s="132" t="s">
        <v>355</v>
      </c>
      <c r="F241" s="133" t="s">
        <v>356</v>
      </c>
      <c r="G241" s="134" t="s">
        <v>121</v>
      </c>
      <c r="H241" s="135">
        <v>1</v>
      </c>
      <c r="I241" s="183">
        <v>0</v>
      </c>
      <c r="J241" s="137">
        <f>ROUND(I241*H241,2)</f>
        <v>0</v>
      </c>
      <c r="K241" s="133" t="s">
        <v>1</v>
      </c>
      <c r="L241" s="29"/>
      <c r="M241" s="138" t="s">
        <v>1</v>
      </c>
      <c r="N241" s="139" t="s">
        <v>41</v>
      </c>
      <c r="O241" s="48"/>
      <c r="P241" s="140">
        <f>O241*H241</f>
        <v>0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5" t="s">
        <v>357</v>
      </c>
      <c r="AT241" s="15" t="s">
        <v>118</v>
      </c>
      <c r="AU241" s="15" t="s">
        <v>75</v>
      </c>
      <c r="AY241" s="15" t="s">
        <v>116</v>
      </c>
      <c r="BE241" s="142">
        <f>IF(N241="základní",J241,0)</f>
        <v>0</v>
      </c>
      <c r="BF241" s="142">
        <f>IF(N241="snížená",J241,0)</f>
        <v>0</v>
      </c>
      <c r="BG241" s="142">
        <f>IF(N241="zákl. přenesená",J241,0)</f>
        <v>0</v>
      </c>
      <c r="BH241" s="142">
        <f>IF(N241="sníž. přenesená",J241,0)</f>
        <v>0</v>
      </c>
      <c r="BI241" s="142">
        <f>IF(N241="nulová",J241,0)</f>
        <v>0</v>
      </c>
      <c r="BJ241" s="15" t="s">
        <v>75</v>
      </c>
      <c r="BK241" s="142">
        <f>ROUND(I241*H241,2)</f>
        <v>0</v>
      </c>
      <c r="BL241" s="15" t="s">
        <v>357</v>
      </c>
      <c r="BM241" s="15" t="s">
        <v>358</v>
      </c>
    </row>
    <row r="242" spans="2:51" s="11" customFormat="1" ht="10.5">
      <c r="B242" s="143"/>
      <c r="D242" s="144" t="s">
        <v>128</v>
      </c>
      <c r="E242" s="145" t="s">
        <v>1</v>
      </c>
      <c r="F242" s="146" t="s">
        <v>359</v>
      </c>
      <c r="H242" s="145" t="s">
        <v>1</v>
      </c>
      <c r="I242" s="147"/>
      <c r="L242" s="143"/>
      <c r="M242" s="148"/>
      <c r="N242" s="149"/>
      <c r="O242" s="149"/>
      <c r="P242" s="149"/>
      <c r="Q242" s="149"/>
      <c r="R242" s="149"/>
      <c r="S242" s="149"/>
      <c r="T242" s="150"/>
      <c r="AT242" s="145" t="s">
        <v>128</v>
      </c>
      <c r="AU242" s="145" t="s">
        <v>75</v>
      </c>
      <c r="AV242" s="11" t="s">
        <v>75</v>
      </c>
      <c r="AW242" s="11" t="s">
        <v>32</v>
      </c>
      <c r="AX242" s="11" t="s">
        <v>70</v>
      </c>
      <c r="AY242" s="145" t="s">
        <v>116</v>
      </c>
    </row>
    <row r="243" spans="2:51" s="11" customFormat="1" ht="10.5">
      <c r="B243" s="143"/>
      <c r="D243" s="144" t="s">
        <v>128</v>
      </c>
      <c r="E243" s="145" t="s">
        <v>1</v>
      </c>
      <c r="F243" s="146" t="s">
        <v>360</v>
      </c>
      <c r="H243" s="145" t="s">
        <v>1</v>
      </c>
      <c r="I243" s="147"/>
      <c r="L243" s="143"/>
      <c r="M243" s="148"/>
      <c r="N243" s="149"/>
      <c r="O243" s="149"/>
      <c r="P243" s="149"/>
      <c r="Q243" s="149"/>
      <c r="R243" s="149"/>
      <c r="S243" s="149"/>
      <c r="T243" s="150"/>
      <c r="AT243" s="145" t="s">
        <v>128</v>
      </c>
      <c r="AU243" s="145" t="s">
        <v>75</v>
      </c>
      <c r="AV243" s="11" t="s">
        <v>75</v>
      </c>
      <c r="AW243" s="11" t="s">
        <v>32</v>
      </c>
      <c r="AX243" s="11" t="s">
        <v>70</v>
      </c>
      <c r="AY243" s="145" t="s">
        <v>116</v>
      </c>
    </row>
    <row r="244" spans="2:51" s="11" customFormat="1" ht="10.5">
      <c r="B244" s="143"/>
      <c r="D244" s="144" t="s">
        <v>128</v>
      </c>
      <c r="E244" s="145" t="s">
        <v>1</v>
      </c>
      <c r="F244" s="146" t="s">
        <v>361</v>
      </c>
      <c r="H244" s="145" t="s">
        <v>1</v>
      </c>
      <c r="I244" s="147"/>
      <c r="L244" s="143"/>
      <c r="M244" s="148"/>
      <c r="N244" s="149"/>
      <c r="O244" s="149"/>
      <c r="P244" s="149"/>
      <c r="Q244" s="149"/>
      <c r="R244" s="149"/>
      <c r="S244" s="149"/>
      <c r="T244" s="150"/>
      <c r="AT244" s="145" t="s">
        <v>128</v>
      </c>
      <c r="AU244" s="145" t="s">
        <v>75</v>
      </c>
      <c r="AV244" s="11" t="s">
        <v>75</v>
      </c>
      <c r="AW244" s="11" t="s">
        <v>32</v>
      </c>
      <c r="AX244" s="11" t="s">
        <v>70</v>
      </c>
      <c r="AY244" s="145" t="s">
        <v>116</v>
      </c>
    </row>
    <row r="245" spans="2:51" s="11" customFormat="1" ht="10.5">
      <c r="B245" s="143"/>
      <c r="D245" s="144" t="s">
        <v>128</v>
      </c>
      <c r="E245" s="145" t="s">
        <v>1</v>
      </c>
      <c r="F245" s="146" t="s">
        <v>362</v>
      </c>
      <c r="H245" s="145" t="s">
        <v>1</v>
      </c>
      <c r="I245" s="147"/>
      <c r="L245" s="143"/>
      <c r="M245" s="148"/>
      <c r="N245" s="149"/>
      <c r="O245" s="149"/>
      <c r="P245" s="149"/>
      <c r="Q245" s="149"/>
      <c r="R245" s="149"/>
      <c r="S245" s="149"/>
      <c r="T245" s="150"/>
      <c r="AT245" s="145" t="s">
        <v>128</v>
      </c>
      <c r="AU245" s="145" t="s">
        <v>75</v>
      </c>
      <c r="AV245" s="11" t="s">
        <v>75</v>
      </c>
      <c r="AW245" s="11" t="s">
        <v>32</v>
      </c>
      <c r="AX245" s="11" t="s">
        <v>70</v>
      </c>
      <c r="AY245" s="145" t="s">
        <v>116</v>
      </c>
    </row>
    <row r="246" spans="2:51" s="11" customFormat="1" ht="10.5">
      <c r="B246" s="143"/>
      <c r="D246" s="144" t="s">
        <v>128</v>
      </c>
      <c r="E246" s="145" t="s">
        <v>1</v>
      </c>
      <c r="F246" s="146" t="s">
        <v>363</v>
      </c>
      <c r="H246" s="145" t="s">
        <v>1</v>
      </c>
      <c r="I246" s="147"/>
      <c r="L246" s="143"/>
      <c r="M246" s="148"/>
      <c r="N246" s="149"/>
      <c r="O246" s="149"/>
      <c r="P246" s="149"/>
      <c r="Q246" s="149"/>
      <c r="R246" s="149"/>
      <c r="S246" s="149"/>
      <c r="T246" s="150"/>
      <c r="AT246" s="145" t="s">
        <v>128</v>
      </c>
      <c r="AU246" s="145" t="s">
        <v>75</v>
      </c>
      <c r="AV246" s="11" t="s">
        <v>75</v>
      </c>
      <c r="AW246" s="11" t="s">
        <v>32</v>
      </c>
      <c r="AX246" s="11" t="s">
        <v>70</v>
      </c>
      <c r="AY246" s="145" t="s">
        <v>116</v>
      </c>
    </row>
    <row r="247" spans="2:51" s="11" customFormat="1" ht="10.5">
      <c r="B247" s="143"/>
      <c r="D247" s="144" t="s">
        <v>128</v>
      </c>
      <c r="E247" s="145" t="s">
        <v>1</v>
      </c>
      <c r="F247" s="146" t="s">
        <v>364</v>
      </c>
      <c r="H247" s="145" t="s">
        <v>1</v>
      </c>
      <c r="I247" s="147"/>
      <c r="L247" s="143"/>
      <c r="M247" s="148"/>
      <c r="N247" s="149"/>
      <c r="O247" s="149"/>
      <c r="P247" s="149"/>
      <c r="Q247" s="149"/>
      <c r="R247" s="149"/>
      <c r="S247" s="149"/>
      <c r="T247" s="150"/>
      <c r="AT247" s="145" t="s">
        <v>128</v>
      </c>
      <c r="AU247" s="145" t="s">
        <v>75</v>
      </c>
      <c r="AV247" s="11" t="s">
        <v>75</v>
      </c>
      <c r="AW247" s="11" t="s">
        <v>32</v>
      </c>
      <c r="AX247" s="11" t="s">
        <v>70</v>
      </c>
      <c r="AY247" s="145" t="s">
        <v>116</v>
      </c>
    </row>
    <row r="248" spans="2:51" s="12" customFormat="1" ht="10.5">
      <c r="B248" s="151"/>
      <c r="D248" s="144" t="s">
        <v>128</v>
      </c>
      <c r="E248" s="152" t="s">
        <v>1</v>
      </c>
      <c r="F248" s="153" t="s">
        <v>75</v>
      </c>
      <c r="H248" s="154">
        <v>1</v>
      </c>
      <c r="I248" s="155"/>
      <c r="L248" s="151"/>
      <c r="M248" s="156"/>
      <c r="N248" s="157"/>
      <c r="O248" s="157"/>
      <c r="P248" s="157"/>
      <c r="Q248" s="157"/>
      <c r="R248" s="157"/>
      <c r="S248" s="157"/>
      <c r="T248" s="158"/>
      <c r="AT248" s="152" t="s">
        <v>128</v>
      </c>
      <c r="AU248" s="152" t="s">
        <v>75</v>
      </c>
      <c r="AV248" s="12" t="s">
        <v>78</v>
      </c>
      <c r="AW248" s="12" t="s">
        <v>32</v>
      </c>
      <c r="AX248" s="12" t="s">
        <v>70</v>
      </c>
      <c r="AY248" s="152" t="s">
        <v>116</v>
      </c>
    </row>
    <row r="249" spans="2:51" s="13" customFormat="1" ht="10.5">
      <c r="B249" s="159"/>
      <c r="D249" s="144" t="s">
        <v>128</v>
      </c>
      <c r="E249" s="160" t="s">
        <v>1</v>
      </c>
      <c r="F249" s="161" t="s">
        <v>132</v>
      </c>
      <c r="H249" s="162">
        <v>1</v>
      </c>
      <c r="I249" s="163"/>
      <c r="L249" s="159"/>
      <c r="M249" s="164"/>
      <c r="N249" s="165"/>
      <c r="O249" s="165"/>
      <c r="P249" s="165"/>
      <c r="Q249" s="165"/>
      <c r="R249" s="165"/>
      <c r="S249" s="165"/>
      <c r="T249" s="166"/>
      <c r="AT249" s="160" t="s">
        <v>128</v>
      </c>
      <c r="AU249" s="160" t="s">
        <v>75</v>
      </c>
      <c r="AV249" s="13" t="s">
        <v>122</v>
      </c>
      <c r="AW249" s="13" t="s">
        <v>32</v>
      </c>
      <c r="AX249" s="13" t="s">
        <v>75</v>
      </c>
      <c r="AY249" s="160" t="s">
        <v>116</v>
      </c>
    </row>
    <row r="250" spans="2:65" s="1" customFormat="1" ht="16.5" customHeight="1">
      <c r="B250" s="130"/>
      <c r="C250" s="131">
        <v>37</v>
      </c>
      <c r="D250" s="131" t="s">
        <v>118</v>
      </c>
      <c r="E250" s="132" t="s">
        <v>365</v>
      </c>
      <c r="F250" s="133" t="s">
        <v>366</v>
      </c>
      <c r="G250" s="134" t="s">
        <v>121</v>
      </c>
      <c r="H250" s="135">
        <v>1</v>
      </c>
      <c r="I250" s="183">
        <v>0</v>
      </c>
      <c r="J250" s="137">
        <f>ROUND(I250*H250,2)</f>
        <v>0</v>
      </c>
      <c r="K250" s="133" t="s">
        <v>1</v>
      </c>
      <c r="L250" s="29"/>
      <c r="M250" s="138" t="s">
        <v>1</v>
      </c>
      <c r="N250" s="139" t="s">
        <v>41</v>
      </c>
      <c r="O250" s="48"/>
      <c r="P250" s="140">
        <f>O250*H250</f>
        <v>0</v>
      </c>
      <c r="Q250" s="140">
        <v>0</v>
      </c>
      <c r="R250" s="140">
        <f>Q250*H250</f>
        <v>0</v>
      </c>
      <c r="S250" s="140">
        <v>0</v>
      </c>
      <c r="T250" s="141">
        <f>S250*H250</f>
        <v>0</v>
      </c>
      <c r="AR250" s="15" t="s">
        <v>357</v>
      </c>
      <c r="AT250" s="15" t="s">
        <v>118</v>
      </c>
      <c r="AU250" s="15" t="s">
        <v>75</v>
      </c>
      <c r="AY250" s="15" t="s">
        <v>116</v>
      </c>
      <c r="BE250" s="142">
        <f>IF(N250="základní",J250,0)</f>
        <v>0</v>
      </c>
      <c r="BF250" s="142">
        <f>IF(N250="snížená",J250,0)</f>
        <v>0</v>
      </c>
      <c r="BG250" s="142">
        <f>IF(N250="zákl. přenesená",J250,0)</f>
        <v>0</v>
      </c>
      <c r="BH250" s="142">
        <f>IF(N250="sníž. přenesená",J250,0)</f>
        <v>0</v>
      </c>
      <c r="BI250" s="142">
        <f>IF(N250="nulová",J250,0)</f>
        <v>0</v>
      </c>
      <c r="BJ250" s="15" t="s">
        <v>75</v>
      </c>
      <c r="BK250" s="142">
        <f>ROUND(I250*H250,2)</f>
        <v>0</v>
      </c>
      <c r="BL250" s="15" t="s">
        <v>357</v>
      </c>
      <c r="BM250" s="15" t="s">
        <v>367</v>
      </c>
    </row>
    <row r="251" spans="2:51" s="11" customFormat="1" ht="10.5">
      <c r="B251" s="143"/>
      <c r="D251" s="144" t="s">
        <v>128</v>
      </c>
      <c r="E251" s="145" t="s">
        <v>1</v>
      </c>
      <c r="F251" s="146" t="s">
        <v>392</v>
      </c>
      <c r="H251" s="145" t="s">
        <v>1</v>
      </c>
      <c r="I251" s="147"/>
      <c r="L251" s="143"/>
      <c r="M251" s="148"/>
      <c r="N251" s="149"/>
      <c r="O251" s="149"/>
      <c r="P251" s="149"/>
      <c r="Q251" s="149"/>
      <c r="R251" s="149"/>
      <c r="S251" s="149"/>
      <c r="T251" s="150"/>
      <c r="AT251" s="145" t="s">
        <v>128</v>
      </c>
      <c r="AU251" s="145" t="s">
        <v>75</v>
      </c>
      <c r="AV251" s="11" t="s">
        <v>75</v>
      </c>
      <c r="AW251" s="11" t="s">
        <v>32</v>
      </c>
      <c r="AX251" s="11" t="s">
        <v>70</v>
      </c>
      <c r="AY251" s="145" t="s">
        <v>116</v>
      </c>
    </row>
    <row r="252" spans="2:51" s="11" customFormat="1" ht="10.5">
      <c r="B252" s="143"/>
      <c r="D252" s="144" t="s">
        <v>128</v>
      </c>
      <c r="E252" s="145" t="s">
        <v>1</v>
      </c>
      <c r="F252" s="146" t="s">
        <v>368</v>
      </c>
      <c r="H252" s="145" t="s">
        <v>1</v>
      </c>
      <c r="I252" s="147"/>
      <c r="L252" s="143"/>
      <c r="M252" s="148"/>
      <c r="N252" s="149"/>
      <c r="O252" s="149"/>
      <c r="P252" s="149"/>
      <c r="Q252" s="149"/>
      <c r="R252" s="149"/>
      <c r="S252" s="149"/>
      <c r="T252" s="150"/>
      <c r="AT252" s="145" t="s">
        <v>128</v>
      </c>
      <c r="AU252" s="145" t="s">
        <v>75</v>
      </c>
      <c r="AV252" s="11" t="s">
        <v>75</v>
      </c>
      <c r="AW252" s="11" t="s">
        <v>32</v>
      </c>
      <c r="AX252" s="11" t="s">
        <v>70</v>
      </c>
      <c r="AY252" s="145" t="s">
        <v>116</v>
      </c>
    </row>
    <row r="253" spans="2:51" s="11" customFormat="1" ht="10.5">
      <c r="B253" s="143"/>
      <c r="D253" s="144" t="s">
        <v>128</v>
      </c>
      <c r="E253" s="145" t="s">
        <v>1</v>
      </c>
      <c r="F253" s="146" t="s">
        <v>393</v>
      </c>
      <c r="H253" s="145" t="s">
        <v>1</v>
      </c>
      <c r="I253" s="147"/>
      <c r="L253" s="143"/>
      <c r="M253" s="148"/>
      <c r="N253" s="149"/>
      <c r="O253" s="149"/>
      <c r="P253" s="149"/>
      <c r="Q253" s="149"/>
      <c r="R253" s="149"/>
      <c r="S253" s="149"/>
      <c r="T253" s="150"/>
      <c r="AT253" s="145" t="s">
        <v>128</v>
      </c>
      <c r="AU253" s="145" t="s">
        <v>75</v>
      </c>
      <c r="AV253" s="11" t="s">
        <v>75</v>
      </c>
      <c r="AW253" s="11" t="s">
        <v>32</v>
      </c>
      <c r="AX253" s="11" t="s">
        <v>70</v>
      </c>
      <c r="AY253" s="145" t="s">
        <v>116</v>
      </c>
    </row>
    <row r="254" spans="2:51" s="11" customFormat="1" ht="10.5">
      <c r="B254" s="143"/>
      <c r="D254" s="144" t="s">
        <v>128</v>
      </c>
      <c r="E254" s="145" t="s">
        <v>1</v>
      </c>
      <c r="F254" s="146" t="s">
        <v>369</v>
      </c>
      <c r="H254" s="145" t="s">
        <v>1</v>
      </c>
      <c r="I254" s="147"/>
      <c r="L254" s="143"/>
      <c r="M254" s="148"/>
      <c r="N254" s="149"/>
      <c r="O254" s="149"/>
      <c r="P254" s="149"/>
      <c r="Q254" s="149"/>
      <c r="R254" s="149"/>
      <c r="S254" s="149"/>
      <c r="T254" s="150"/>
      <c r="AT254" s="145" t="s">
        <v>128</v>
      </c>
      <c r="AU254" s="145" t="s">
        <v>75</v>
      </c>
      <c r="AV254" s="11" t="s">
        <v>75</v>
      </c>
      <c r="AW254" s="11" t="s">
        <v>32</v>
      </c>
      <c r="AX254" s="11" t="s">
        <v>70</v>
      </c>
      <c r="AY254" s="145" t="s">
        <v>116</v>
      </c>
    </row>
    <row r="255" spans="2:51" s="11" customFormat="1" ht="10.5">
      <c r="B255" s="143"/>
      <c r="D255" s="144" t="s">
        <v>128</v>
      </c>
      <c r="E255" s="145" t="s">
        <v>1</v>
      </c>
      <c r="F255" s="146" t="s">
        <v>370</v>
      </c>
      <c r="H255" s="145" t="s">
        <v>1</v>
      </c>
      <c r="I255" s="147"/>
      <c r="L255" s="143"/>
      <c r="M255" s="148"/>
      <c r="N255" s="149"/>
      <c r="O255" s="149"/>
      <c r="P255" s="149"/>
      <c r="Q255" s="149"/>
      <c r="R255" s="149"/>
      <c r="S255" s="149"/>
      <c r="T255" s="150"/>
      <c r="AT255" s="145" t="s">
        <v>128</v>
      </c>
      <c r="AU255" s="145" t="s">
        <v>75</v>
      </c>
      <c r="AV255" s="11" t="s">
        <v>75</v>
      </c>
      <c r="AW255" s="11" t="s">
        <v>32</v>
      </c>
      <c r="AX255" s="11" t="s">
        <v>70</v>
      </c>
      <c r="AY255" s="145" t="s">
        <v>116</v>
      </c>
    </row>
    <row r="256" spans="2:51" s="11" customFormat="1" ht="10.5">
      <c r="B256" s="143"/>
      <c r="D256" s="144" t="s">
        <v>128</v>
      </c>
      <c r="E256" s="145" t="s">
        <v>1</v>
      </c>
      <c r="F256" s="146" t="s">
        <v>394</v>
      </c>
      <c r="H256" s="145" t="s">
        <v>1</v>
      </c>
      <c r="I256" s="147"/>
      <c r="L256" s="143"/>
      <c r="M256" s="148"/>
      <c r="N256" s="149"/>
      <c r="O256" s="149"/>
      <c r="P256" s="149"/>
      <c r="Q256" s="149"/>
      <c r="R256" s="149"/>
      <c r="S256" s="149"/>
      <c r="T256" s="150"/>
      <c r="AT256" s="145" t="s">
        <v>128</v>
      </c>
      <c r="AU256" s="145" t="s">
        <v>75</v>
      </c>
      <c r="AV256" s="11" t="s">
        <v>75</v>
      </c>
      <c r="AW256" s="11" t="s">
        <v>32</v>
      </c>
      <c r="AX256" s="11" t="s">
        <v>70</v>
      </c>
      <c r="AY256" s="145" t="s">
        <v>116</v>
      </c>
    </row>
    <row r="257" spans="2:51" s="11" customFormat="1" ht="10.5">
      <c r="B257" s="143"/>
      <c r="D257" s="144" t="s">
        <v>128</v>
      </c>
      <c r="E257" s="145" t="s">
        <v>1</v>
      </c>
      <c r="F257" s="146" t="s">
        <v>371</v>
      </c>
      <c r="H257" s="145" t="s">
        <v>1</v>
      </c>
      <c r="I257" s="147"/>
      <c r="L257" s="143"/>
      <c r="M257" s="148"/>
      <c r="N257" s="149"/>
      <c r="O257" s="149"/>
      <c r="P257" s="149"/>
      <c r="Q257" s="149"/>
      <c r="R257" s="149"/>
      <c r="S257" s="149"/>
      <c r="T257" s="150"/>
      <c r="AT257" s="145" t="s">
        <v>128</v>
      </c>
      <c r="AU257" s="145" t="s">
        <v>75</v>
      </c>
      <c r="AV257" s="11" t="s">
        <v>75</v>
      </c>
      <c r="AW257" s="11" t="s">
        <v>32</v>
      </c>
      <c r="AX257" s="11" t="s">
        <v>70</v>
      </c>
      <c r="AY257" s="145" t="s">
        <v>116</v>
      </c>
    </row>
    <row r="258" spans="2:51" s="12" customFormat="1" ht="10.5">
      <c r="B258" s="151"/>
      <c r="D258" s="144" t="s">
        <v>128</v>
      </c>
      <c r="E258" s="152" t="s">
        <v>1</v>
      </c>
      <c r="F258" s="153" t="s">
        <v>75</v>
      </c>
      <c r="H258" s="154">
        <v>1</v>
      </c>
      <c r="I258" s="155"/>
      <c r="L258" s="151"/>
      <c r="M258" s="156"/>
      <c r="N258" s="157"/>
      <c r="O258" s="157"/>
      <c r="P258" s="157"/>
      <c r="Q258" s="157"/>
      <c r="R258" s="157"/>
      <c r="S258" s="157"/>
      <c r="T258" s="158"/>
      <c r="AT258" s="152" t="s">
        <v>128</v>
      </c>
      <c r="AU258" s="152" t="s">
        <v>75</v>
      </c>
      <c r="AV258" s="12" t="s">
        <v>78</v>
      </c>
      <c r="AW258" s="12" t="s">
        <v>32</v>
      </c>
      <c r="AX258" s="12" t="s">
        <v>70</v>
      </c>
      <c r="AY258" s="152" t="s">
        <v>116</v>
      </c>
    </row>
    <row r="259" spans="2:51" s="13" customFormat="1" ht="10.5">
      <c r="B259" s="159"/>
      <c r="D259" s="144" t="s">
        <v>128</v>
      </c>
      <c r="E259" s="160" t="s">
        <v>1</v>
      </c>
      <c r="F259" s="161" t="s">
        <v>132</v>
      </c>
      <c r="H259" s="162">
        <v>1</v>
      </c>
      <c r="I259" s="163"/>
      <c r="L259" s="159"/>
      <c r="M259" s="164"/>
      <c r="N259" s="165"/>
      <c r="O259" s="165"/>
      <c r="P259" s="165"/>
      <c r="Q259" s="165"/>
      <c r="R259" s="165"/>
      <c r="S259" s="165"/>
      <c r="T259" s="166"/>
      <c r="AT259" s="160" t="s">
        <v>128</v>
      </c>
      <c r="AU259" s="160" t="s">
        <v>75</v>
      </c>
      <c r="AV259" s="13" t="s">
        <v>122</v>
      </c>
      <c r="AW259" s="13" t="s">
        <v>32</v>
      </c>
      <c r="AX259" s="13" t="s">
        <v>75</v>
      </c>
      <c r="AY259" s="160" t="s">
        <v>116</v>
      </c>
    </row>
    <row r="260" spans="2:63" s="10" customFormat="1" ht="25.5" customHeight="1">
      <c r="B260" s="117"/>
      <c r="D260" s="118" t="s">
        <v>69</v>
      </c>
      <c r="E260" s="119" t="s">
        <v>372</v>
      </c>
      <c r="F260" s="119" t="s">
        <v>373</v>
      </c>
      <c r="I260" s="120"/>
      <c r="J260" s="121">
        <f>BK260</f>
        <v>0</v>
      </c>
      <c r="L260" s="117"/>
      <c r="M260" s="122"/>
      <c r="N260" s="123"/>
      <c r="O260" s="123"/>
      <c r="P260" s="124">
        <f>P261+P263+P265</f>
        <v>0</v>
      </c>
      <c r="Q260" s="123"/>
      <c r="R260" s="124">
        <f>R261+R263+R265</f>
        <v>0</v>
      </c>
      <c r="S260" s="123"/>
      <c r="T260" s="125">
        <f>T261+T263+T265</f>
        <v>0</v>
      </c>
      <c r="AR260" s="118" t="s">
        <v>151</v>
      </c>
      <c r="AT260" s="126" t="s">
        <v>69</v>
      </c>
      <c r="AU260" s="126" t="s">
        <v>70</v>
      </c>
      <c r="AY260" s="118" t="s">
        <v>116</v>
      </c>
      <c r="BK260" s="127">
        <f>BK261+BK263+BK265</f>
        <v>0</v>
      </c>
    </row>
    <row r="261" spans="2:63" s="10" customFormat="1" ht="22.5" customHeight="1">
      <c r="B261" s="117"/>
      <c r="D261" s="118" t="s">
        <v>69</v>
      </c>
      <c r="E261" s="128" t="s">
        <v>374</v>
      </c>
      <c r="F261" s="128" t="s">
        <v>375</v>
      </c>
      <c r="I261" s="120"/>
      <c r="J261" s="129">
        <f>BK261</f>
        <v>0</v>
      </c>
      <c r="L261" s="117"/>
      <c r="M261" s="122"/>
      <c r="N261" s="123"/>
      <c r="O261" s="123"/>
      <c r="P261" s="124">
        <f>P262</f>
        <v>0</v>
      </c>
      <c r="Q261" s="123"/>
      <c r="R261" s="124">
        <f>R262</f>
        <v>0</v>
      </c>
      <c r="S261" s="123"/>
      <c r="T261" s="125">
        <f>T262</f>
        <v>0</v>
      </c>
      <c r="AR261" s="118" t="s">
        <v>151</v>
      </c>
      <c r="AT261" s="126" t="s">
        <v>69</v>
      </c>
      <c r="AU261" s="126" t="s">
        <v>75</v>
      </c>
      <c r="AY261" s="118" t="s">
        <v>116</v>
      </c>
      <c r="BK261" s="127">
        <f>BK262</f>
        <v>0</v>
      </c>
    </row>
    <row r="262" spans="2:65" s="1" customFormat="1" ht="16.5" customHeight="1">
      <c r="B262" s="130"/>
      <c r="C262" s="131">
        <v>38</v>
      </c>
      <c r="D262" s="131" t="s">
        <v>118</v>
      </c>
      <c r="E262" s="132" t="s">
        <v>376</v>
      </c>
      <c r="F262" s="133" t="s">
        <v>377</v>
      </c>
      <c r="G262" s="134" t="s">
        <v>121</v>
      </c>
      <c r="H262" s="135">
        <v>1</v>
      </c>
      <c r="I262" s="136"/>
      <c r="J262" s="137">
        <f>ROUND(I262*H262,2)</f>
        <v>0</v>
      </c>
      <c r="K262" s="133" t="s">
        <v>126</v>
      </c>
      <c r="L262" s="29"/>
      <c r="M262" s="138" t="s">
        <v>1</v>
      </c>
      <c r="N262" s="139" t="s">
        <v>41</v>
      </c>
      <c r="O262" s="48"/>
      <c r="P262" s="140">
        <f>O262*H262</f>
        <v>0</v>
      </c>
      <c r="Q262" s="140">
        <v>0</v>
      </c>
      <c r="R262" s="140">
        <f>Q262*H262</f>
        <v>0</v>
      </c>
      <c r="S262" s="140">
        <v>0</v>
      </c>
      <c r="T262" s="141">
        <f>S262*H262</f>
        <v>0</v>
      </c>
      <c r="AR262" s="15" t="s">
        <v>378</v>
      </c>
      <c r="AT262" s="15" t="s">
        <v>118</v>
      </c>
      <c r="AU262" s="15" t="s">
        <v>78</v>
      </c>
      <c r="AY262" s="15" t="s">
        <v>116</v>
      </c>
      <c r="BE262" s="142">
        <f>IF(N262="základní",J262,0)</f>
        <v>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15" t="s">
        <v>75</v>
      </c>
      <c r="BK262" s="142">
        <f>ROUND(I262*H262,2)</f>
        <v>0</v>
      </c>
      <c r="BL262" s="15" t="s">
        <v>378</v>
      </c>
      <c r="BM262" s="15" t="s">
        <v>379</v>
      </c>
    </row>
    <row r="263" spans="2:63" s="10" customFormat="1" ht="22.5" customHeight="1">
      <c r="B263" s="117"/>
      <c r="D263" s="118" t="s">
        <v>69</v>
      </c>
      <c r="E263" s="128" t="s">
        <v>380</v>
      </c>
      <c r="F263" s="128" t="s">
        <v>381</v>
      </c>
      <c r="I263" s="120"/>
      <c r="J263" s="129">
        <f>BK263</f>
        <v>0</v>
      </c>
      <c r="L263" s="117"/>
      <c r="M263" s="122"/>
      <c r="N263" s="123"/>
      <c r="O263" s="123"/>
      <c r="P263" s="124">
        <f>P264</f>
        <v>0</v>
      </c>
      <c r="Q263" s="123"/>
      <c r="R263" s="124">
        <f>R264</f>
        <v>0</v>
      </c>
      <c r="S263" s="123"/>
      <c r="T263" s="125">
        <f>T264</f>
        <v>0</v>
      </c>
      <c r="AR263" s="118" t="s">
        <v>151</v>
      </c>
      <c r="AT263" s="126" t="s">
        <v>69</v>
      </c>
      <c r="AU263" s="126" t="s">
        <v>75</v>
      </c>
      <c r="AY263" s="118" t="s">
        <v>116</v>
      </c>
      <c r="BK263" s="127">
        <f>BK264</f>
        <v>0</v>
      </c>
    </row>
    <row r="264" spans="2:65" s="1" customFormat="1" ht="16.5" customHeight="1">
      <c r="B264" s="130"/>
      <c r="C264" s="131">
        <v>39</v>
      </c>
      <c r="D264" s="131" t="s">
        <v>118</v>
      </c>
      <c r="E264" s="132" t="s">
        <v>382</v>
      </c>
      <c r="F264" s="133" t="s">
        <v>383</v>
      </c>
      <c r="G264" s="134" t="s">
        <v>121</v>
      </c>
      <c r="H264" s="135">
        <v>1</v>
      </c>
      <c r="I264" s="136"/>
      <c r="J264" s="137">
        <f>ROUND(I264*H264,2)</f>
        <v>0</v>
      </c>
      <c r="K264" s="133" t="s">
        <v>126</v>
      </c>
      <c r="L264" s="29"/>
      <c r="M264" s="138" t="s">
        <v>1</v>
      </c>
      <c r="N264" s="139" t="s">
        <v>41</v>
      </c>
      <c r="O264" s="48"/>
      <c r="P264" s="140">
        <f>O264*H264</f>
        <v>0</v>
      </c>
      <c r="Q264" s="140">
        <v>0</v>
      </c>
      <c r="R264" s="140">
        <f>Q264*H264</f>
        <v>0</v>
      </c>
      <c r="S264" s="140">
        <v>0</v>
      </c>
      <c r="T264" s="141">
        <f>S264*H264</f>
        <v>0</v>
      </c>
      <c r="AR264" s="15" t="s">
        <v>378</v>
      </c>
      <c r="AT264" s="15" t="s">
        <v>118</v>
      </c>
      <c r="AU264" s="15" t="s">
        <v>78</v>
      </c>
      <c r="AY264" s="15" t="s">
        <v>116</v>
      </c>
      <c r="BE264" s="142">
        <f>IF(N264="základní",J264,0)</f>
        <v>0</v>
      </c>
      <c r="BF264" s="142">
        <f>IF(N264="snížená",J264,0)</f>
        <v>0</v>
      </c>
      <c r="BG264" s="142">
        <f>IF(N264="zákl. přenesená",J264,0)</f>
        <v>0</v>
      </c>
      <c r="BH264" s="142">
        <f>IF(N264="sníž. přenesená",J264,0)</f>
        <v>0</v>
      </c>
      <c r="BI264" s="142">
        <f>IF(N264="nulová",J264,0)</f>
        <v>0</v>
      </c>
      <c r="BJ264" s="15" t="s">
        <v>75</v>
      </c>
      <c r="BK264" s="142">
        <f>ROUND(I264*H264,2)</f>
        <v>0</v>
      </c>
      <c r="BL264" s="15" t="s">
        <v>378</v>
      </c>
      <c r="BM264" s="15" t="s">
        <v>384</v>
      </c>
    </row>
    <row r="265" spans="2:63" s="10" customFormat="1" ht="22.5" customHeight="1">
      <c r="B265" s="117"/>
      <c r="D265" s="118" t="s">
        <v>69</v>
      </c>
      <c r="E265" s="128" t="s">
        <v>385</v>
      </c>
      <c r="F265" s="128" t="s">
        <v>386</v>
      </c>
      <c r="I265" s="120"/>
      <c r="J265" s="129">
        <f>BK265</f>
        <v>0</v>
      </c>
      <c r="L265" s="117"/>
      <c r="M265" s="122"/>
      <c r="N265" s="123"/>
      <c r="O265" s="123"/>
      <c r="P265" s="124">
        <f>P266</f>
        <v>0</v>
      </c>
      <c r="Q265" s="123"/>
      <c r="R265" s="124">
        <f>R266</f>
        <v>0</v>
      </c>
      <c r="S265" s="123"/>
      <c r="T265" s="125">
        <f>T266</f>
        <v>0</v>
      </c>
      <c r="AR265" s="118" t="s">
        <v>151</v>
      </c>
      <c r="AT265" s="126" t="s">
        <v>69</v>
      </c>
      <c r="AU265" s="126" t="s">
        <v>75</v>
      </c>
      <c r="AY265" s="118" t="s">
        <v>116</v>
      </c>
      <c r="BK265" s="127">
        <f>BK266</f>
        <v>0</v>
      </c>
    </row>
    <row r="266" spans="2:65" s="1" customFormat="1" ht="16.5" customHeight="1">
      <c r="B266" s="130"/>
      <c r="C266" s="131">
        <v>40</v>
      </c>
      <c r="D266" s="131" t="s">
        <v>118</v>
      </c>
      <c r="E266" s="132" t="s">
        <v>387</v>
      </c>
      <c r="F266" s="133" t="s">
        <v>388</v>
      </c>
      <c r="G266" s="134" t="s">
        <v>121</v>
      </c>
      <c r="H266" s="135">
        <v>1</v>
      </c>
      <c r="I266" s="136"/>
      <c r="J266" s="137">
        <f>ROUND(I266*H266,2)</f>
        <v>0</v>
      </c>
      <c r="K266" s="133" t="s">
        <v>126</v>
      </c>
      <c r="L266" s="29"/>
      <c r="M266" s="178" t="s">
        <v>1</v>
      </c>
      <c r="N266" s="179" t="s">
        <v>41</v>
      </c>
      <c r="O266" s="180"/>
      <c r="P266" s="181">
        <f>O266*H266</f>
        <v>0</v>
      </c>
      <c r="Q266" s="181">
        <v>0</v>
      </c>
      <c r="R266" s="181">
        <f>Q266*H266</f>
        <v>0</v>
      </c>
      <c r="S266" s="181">
        <v>0</v>
      </c>
      <c r="T266" s="182">
        <f>S266*H266</f>
        <v>0</v>
      </c>
      <c r="AR266" s="15" t="s">
        <v>378</v>
      </c>
      <c r="AT266" s="15" t="s">
        <v>118</v>
      </c>
      <c r="AU266" s="15" t="s">
        <v>78</v>
      </c>
      <c r="AY266" s="15" t="s">
        <v>116</v>
      </c>
      <c r="BE266" s="142">
        <f>IF(N266="základní",J266,0)</f>
        <v>0</v>
      </c>
      <c r="BF266" s="142">
        <f>IF(N266="snížená",J266,0)</f>
        <v>0</v>
      </c>
      <c r="BG266" s="142">
        <f>IF(N266="zákl. přenesená",J266,0)</f>
        <v>0</v>
      </c>
      <c r="BH266" s="142">
        <f>IF(N266="sníž. přenesená",J266,0)</f>
        <v>0</v>
      </c>
      <c r="BI266" s="142">
        <f>IF(N266="nulová",J266,0)</f>
        <v>0</v>
      </c>
      <c r="BJ266" s="15" t="s">
        <v>75</v>
      </c>
      <c r="BK266" s="142">
        <f>ROUND(I266*H266,2)</f>
        <v>0</v>
      </c>
      <c r="BL266" s="15" t="s">
        <v>378</v>
      </c>
      <c r="BM266" s="15" t="s">
        <v>389</v>
      </c>
    </row>
    <row r="267" spans="2:12" s="1" customFormat="1" ht="6.75" customHeight="1">
      <c r="B267" s="38"/>
      <c r="C267" s="39"/>
      <c r="D267" s="39"/>
      <c r="E267" s="39"/>
      <c r="F267" s="39"/>
      <c r="G267" s="39"/>
      <c r="H267" s="39"/>
      <c r="I267" s="91"/>
      <c r="J267" s="39"/>
      <c r="K267" s="39"/>
      <c r="L267" s="29"/>
    </row>
  </sheetData>
  <sheetProtection/>
  <autoFilter ref="C92:K266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Infrastav-rozp\lenka.benesova</dc:creator>
  <cp:keywords/>
  <dc:description/>
  <cp:lastModifiedBy>Grof</cp:lastModifiedBy>
  <dcterms:created xsi:type="dcterms:W3CDTF">2019-03-19T09:58:53Z</dcterms:created>
  <dcterms:modified xsi:type="dcterms:W3CDTF">2019-03-20T08:55:29Z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