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36616" yWindow="65416" windowWidth="29040" windowHeight="15840" activeTab="0"/>
  </bookViews>
  <sheets>
    <sheet name="Rekapitulace stavby" sheetId="1" r:id="rId1"/>
    <sheet name="TRUTNOV 1 - SO-01-Vlastní..." sheetId="2" r:id="rId2"/>
  </sheets>
  <definedNames>
    <definedName name="_xlnm._FilterDatabase" localSheetId="1" hidden="1">'TRUTNOV 1 - SO-01-Vlastní...'!$C$135:$K$274</definedName>
    <definedName name="_xlnm.Print_Area" localSheetId="0">'Rekapitulace stavby'!$D$4:$AO$76,'Rekapitulace stavby'!$C$82:$AQ$96</definedName>
    <definedName name="_xlnm.Print_Area" localSheetId="1">'TRUTNOV 1 - SO-01-Vlastní...'!$C$4:$J$76,'TRUTNOV 1 - SO-01-Vlastní...'!$C$82:$J$117,'TRUTNOV 1 - SO-01-Vlastní...'!$C$123:$K$274</definedName>
    <definedName name="_xlnm.Print_Titles" localSheetId="0">'Rekapitulace stavby'!$92:$92</definedName>
    <definedName name="_xlnm.Print_Titles" localSheetId="1">'TRUTNOV 1 - SO-01-Vlastní...'!$135:$135</definedName>
  </definedNames>
  <calcPr calcId="191029"/>
  <extLst/>
</workbook>
</file>

<file path=xl/sharedStrings.xml><?xml version="1.0" encoding="utf-8"?>
<sst xmlns="http://schemas.openxmlformats.org/spreadsheetml/2006/main" count="1878" uniqueCount="489">
  <si>
    <t>Export Komplet</t>
  </si>
  <si>
    <t/>
  </si>
  <si>
    <t>2.0</t>
  </si>
  <si>
    <t>False</t>
  </si>
  <si>
    <t>{0377108a-2452-4e6e-9d49-e31da1272872}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</si>
  <si>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</si>
  <si>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</si>
  <si>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</si>
  <si>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</si>
  <si>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</si>
  <si>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</si>
  <si>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</si>
  <si>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</si>
  <si>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TRUTNOV</t>
  </si>
  <si>
    <t>Stavba:</t>
  </si>
  <si>
    <t>Snížení energetické náročnosti MÚ Trutnov</t>
  </si>
  <si>
    <t>KSO:</t>
  </si>
  <si>
    <t>CC-CZ:</t>
  </si>
  <si>
    <t>Místo:</t>
  </si>
  <si>
    <t>Trutnov,Slovanské nám. 165</t>
  </si>
  <si>
    <t>Datum:</t>
  </si>
  <si>
    <t>13. 10. 2019</t>
  </si>
  <si>
    <t>Zadavatel:</t>
  </si>
  <si>
    <t>IČ:</t>
  </si>
  <si>
    <t>Město Trutnov</t>
  </si>
  <si>
    <t>DIČ:</t>
  </si>
  <si>
    <t>Zhotovitel:</t>
  </si>
  <si>
    <t>bude určen  ve výběrovém řízení</t>
  </si>
  <si>
    <t>Projektant: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</si>
  <si>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</si>
  <si>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</si>
  <si>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</si>
  <si>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</si>
  <si>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</si>
  <si>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</si>
  <si>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</si>
  <si>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</si>
  <si>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</si>
  <si>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</si>
  <si>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</si>
  <si>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</si>
  <si>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</si>
  <si>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</si>
  <si>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</si>
  <si>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</si>
  <si>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</si>
  <si>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</si>
  <si>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</si>
  <si>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</si>
  <si>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</si>
  <si>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</si>
  <si>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</si>
  <si>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</si>
  <si>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</si>
  <si>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</si>
  <si>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</si>
  <si>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</si>
  <si>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</si>
  <si>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</si>
  <si>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</si>
  <si>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</si>
  <si>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</si>
  <si>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</si>
  <si>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</si>
  <si>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</si>
  <si>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</si>
  <si>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</si>
  <si>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</si>
  <si>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</si>
  <si>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</si>
  <si>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</si>
  <si>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</si>
  <si>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</si>
  <si>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</si>
  <si>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</si>
  <si>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</si>
  <si>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</si>
  <si>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</si>
  <si>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TRUTNOV 1</t>
  </si>
  <si>
    <t>SO-01-Vlastní budova</t>
  </si>
  <si>
    <t>STA</t>
  </si>
  <si>
    <t>1</t>
  </si>
  <si>
    <t>{09ea8127-9306-4a9f-851b-ebc7fa985160}</t>
  </si>
  <si>
    <t>2</t>
  </si>
  <si>
    <t>KRYCÍ LIST SOUPISU PRACÍ</t>
  </si>
  <si>
    <t>Objekt:</t>
  </si>
  <si>
    <t>TRUTNOV 1 - SO-01-Vlastní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</si>
  <si>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</si>
  <si>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</si>
  <si>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</si>
  <si>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</si>
  <si>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</si>
  <si>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</si>
  <si>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</si>
  <si>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</si>
  <si>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</si>
  <si>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</si>
  <si>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</si>
  <si>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</si>
  <si>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731 - Ústřední vytápění </t>
  </si>
  <si>
    <t xml:space="preserve">    742 - Elektroinstalace - slaboproud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</si>
  <si>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</si>
  <si>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</si>
  <si>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</si>
  <si>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</si>
  <si>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</si>
  <si>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</si>
  <si>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</si>
  <si>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</si>
  <si>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</si>
  <si>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</si>
  <si>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</si>
  <si>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</si>
  <si>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</si>
  <si>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</si>
  <si>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</si>
  <si>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</si>
  <si>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</si>
  <si>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</si>
  <si>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</si>
  <si>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</si>
  <si>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</si>
  <si>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</si>
  <si>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</si>
  <si>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</si>
  <si>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</si>
  <si>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</si>
  <si>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</si>
  <si>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</si>
  <si>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</si>
  <si>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</si>
  <si>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310231041</t>
  </si>
  <si>
    <t>Zazdívka otvorů ve zdivu nadzákladovém plochy do 1 m2 cihlami děrovanými přes P10 do P15, tl. stěny 240 mm</t>
  </si>
  <si>
    <t>m2</t>
  </si>
  <si>
    <t>CS ÚRS 2019 02</t>
  </si>
  <si>
    <t>4</t>
  </si>
  <si>
    <t>-406168930</t>
  </si>
  <si>
    <t>VV</t>
  </si>
  <si>
    <t>1,8*0,9</t>
  </si>
  <si>
    <t>6</t>
  </si>
  <si>
    <t>Úpravy povrchů, podlahy a osazování výplní</t>
  </si>
  <si>
    <t>611142001</t>
  </si>
  <si>
    <t>Potažení vnitřních stropů sklovláknitým pletivem vtlačeným do tenkovrstvé hmoty</t>
  </si>
  <si>
    <t>-1641752556</t>
  </si>
  <si>
    <t>523,5*0,5</t>
  </si>
  <si>
    <t>612325223</t>
  </si>
  <si>
    <t>Vápenocementová štuková omítka malých ploch do 1,0 m2 na stěnách</t>
  </si>
  <si>
    <t>kus</t>
  </si>
  <si>
    <t>-1784122356</t>
  </si>
  <si>
    <t>-595162</t>
  </si>
  <si>
    <t>501,6*0,2</t>
  </si>
  <si>
    <t>9</t>
  </si>
  <si>
    <t>Ostatní konstrukce a práce, bourání</t>
  </si>
  <si>
    <t>5</t>
  </si>
  <si>
    <t>968072354</t>
  </si>
  <si>
    <t>Vybourání kovových rámů oken zdvojených včetně křídel pl do 1 m2</t>
  </si>
  <si>
    <t>1015270064</t>
  </si>
  <si>
    <t>1,2*0,6*3*2</t>
  </si>
  <si>
    <t>968072355</t>
  </si>
  <si>
    <t>Vybourání kovových rámů oken zdvojených včetně křídel pl do 2 m2</t>
  </si>
  <si>
    <t>402531830</t>
  </si>
  <si>
    <t>1,2*0,9*49+1,2*1,5*7</t>
  </si>
  <si>
    <t>7</t>
  </si>
  <si>
    <t>968072356</t>
  </si>
  <si>
    <t>Vybourání kovových rámů oken zdvojených včetně křídel pl do 4 m2</t>
  </si>
  <si>
    <t>-511348615</t>
  </si>
  <si>
    <t>1,2*1,8*64+1,2*2,1*196+1,2*2,4*111+1,2*2,4+1,2*3,0*5</t>
  </si>
  <si>
    <t>1,5*2,4*4</t>
  </si>
  <si>
    <t>Součet</t>
  </si>
  <si>
    <t>8</t>
  </si>
  <si>
    <t>968072456</t>
  </si>
  <si>
    <t>Vybourání kovových dveřních zárubní pl přes 2 m2</t>
  </si>
  <si>
    <t>-474128798</t>
  </si>
  <si>
    <t>1,8*3,3+5,6*3,3+2,4*2,7</t>
  </si>
  <si>
    <t>968072559</t>
  </si>
  <si>
    <t>Vybourání kovových vrat pl přes 5 m2</t>
  </si>
  <si>
    <t>-1508789809</t>
  </si>
  <si>
    <t>3,0*3,3</t>
  </si>
  <si>
    <t>997</t>
  </si>
  <si>
    <t>Přesun sutě</t>
  </si>
  <si>
    <t>10</t>
  </si>
  <si>
    <t>997013153</t>
  </si>
  <si>
    <t>Vnitrostaveništní doprava suti a vybouraných hmot pro budovy v do 12 m s omezením mechanizace</t>
  </si>
  <si>
    <t>t</t>
  </si>
  <si>
    <t>1236713647</t>
  </si>
  <si>
    <t>11</t>
  </si>
  <si>
    <t>997013501</t>
  </si>
  <si>
    <t>Odvoz suti a vybouraných hmot na skládku nebo meziskládku do 1 km se složením</t>
  </si>
  <si>
    <t>1616858865</t>
  </si>
  <si>
    <t>12</t>
  </si>
  <si>
    <t>997013509</t>
  </si>
  <si>
    <t>Příplatek k odvozu suti a vybouraných hmot na skládku ZKD 1 km přes 1 km</t>
  </si>
  <si>
    <t>1741901979</t>
  </si>
  <si>
    <t>68,639*9</t>
  </si>
  <si>
    <t>13</t>
  </si>
  <si>
    <t>997013841</t>
  </si>
  <si>
    <t>Poplatek za uložení na skládce (skládkovné) odpadu po otryskávání kód odpadu 120 117</t>
  </si>
  <si>
    <t>806913013</t>
  </si>
  <si>
    <t>998</t>
  </si>
  <si>
    <t>Přesun hmot</t>
  </si>
  <si>
    <t>14</t>
  </si>
  <si>
    <t>998012022</t>
  </si>
  <si>
    <t>Přesun hmot pro budovy monolitické v do 12 m</t>
  </si>
  <si>
    <t>2124397922</t>
  </si>
  <si>
    <t>PSV</t>
  </si>
  <si>
    <t>Práce a dodávky PSV</t>
  </si>
  <si>
    <t>731</t>
  </si>
  <si>
    <t xml:space="preserve">Ústřední vytápění </t>
  </si>
  <si>
    <t>742</t>
  </si>
  <si>
    <t>Elektroinstalace - slaboproud</t>
  </si>
  <si>
    <t>742001</t>
  </si>
  <si>
    <t>Demontáž(vyvěšení) a zpětná montáž (nalepení stáv.lišty na novou SDK) SLP v délce 3m ukončení koncovou datovou krabičkou</t>
  </si>
  <si>
    <t>ks</t>
  </si>
  <si>
    <t>16</t>
  </si>
  <si>
    <t>983068246</t>
  </si>
  <si>
    <t>763</t>
  </si>
  <si>
    <t>Konstrukce suché výstavby</t>
  </si>
  <si>
    <t>763001</t>
  </si>
  <si>
    <t xml:space="preserve">D+M ukončující SDK profil s dilatační páskou </t>
  </si>
  <si>
    <t>bm</t>
  </si>
  <si>
    <t>-2002683318</t>
  </si>
  <si>
    <t>"schema P05"  384,0</t>
  </si>
  <si>
    <t>17</t>
  </si>
  <si>
    <t>763002</t>
  </si>
  <si>
    <t xml:space="preserve">Demontáž a zpětná montáž kazetového podhledu SDK </t>
  </si>
  <si>
    <t>1976164808</t>
  </si>
  <si>
    <t>6,4*0,5</t>
  </si>
  <si>
    <t>18</t>
  </si>
  <si>
    <t>763111411.KNF</t>
  </si>
  <si>
    <t>1775478554</t>
  </si>
  <si>
    <t>137,38*1,1</t>
  </si>
  <si>
    <t>19</t>
  </si>
  <si>
    <t>763111812</t>
  </si>
  <si>
    <t>Demontáž SDK příčky s jednoduchou ocelovou nosnou konstrukcí opláštění dvojité</t>
  </si>
  <si>
    <t>840930153</t>
  </si>
  <si>
    <t>92,0*2,4*0,6+1,4*3,5</t>
  </si>
  <si>
    <t>20</t>
  </si>
  <si>
    <t>763121415.KNF</t>
  </si>
  <si>
    <t>SDK stěna předsazená W 625 tl 112,5 mm profil CW+UW 100 deska 1xA 12,5 bez TI EI 15</t>
  </si>
  <si>
    <t>1128832489</t>
  </si>
  <si>
    <t>1,4*3,5</t>
  </si>
  <si>
    <t>763121714</t>
  </si>
  <si>
    <t>SDK stěna předsazená základní penetrační nátěr</t>
  </si>
  <si>
    <t>1424466132</t>
  </si>
  <si>
    <t>22</t>
  </si>
  <si>
    <t>763121811</t>
  </si>
  <si>
    <t>Demontáž SDK předsazené/šachtové stěny s jednoduchou nosnou kcí opláštění jednoduché</t>
  </si>
  <si>
    <t>-2025735816</t>
  </si>
  <si>
    <t>23</t>
  </si>
  <si>
    <t>998763402</t>
  </si>
  <si>
    <t>Přesun hmot procentní pro sádrokartonové konstrukce v objektech v do 12 m</t>
  </si>
  <si>
    <t>%</t>
  </si>
  <si>
    <t>-50937240</t>
  </si>
  <si>
    <t>764</t>
  </si>
  <si>
    <t>Konstrukce klempířské</t>
  </si>
  <si>
    <t>24</t>
  </si>
  <si>
    <t>764001911</t>
  </si>
  <si>
    <t>Napojení klempířských konstrukcí na stávající délky spoje přes 0,5 m</t>
  </si>
  <si>
    <t>m</t>
  </si>
  <si>
    <t>2065428504</t>
  </si>
  <si>
    <t>"schema K01,K02" 586,0*2</t>
  </si>
  <si>
    <t>25</t>
  </si>
  <si>
    <t>764002871</t>
  </si>
  <si>
    <t>Demontáž oplechování stáv. okenních výplní r.š.150mm</t>
  </si>
  <si>
    <t>-1958974619</t>
  </si>
  <si>
    <t>26</t>
  </si>
  <si>
    <t>764226401</t>
  </si>
  <si>
    <t>Oplechování parapetů rovných mechanicky kotvené z Al plechu rš 120mm</t>
  </si>
  <si>
    <t>2132133442</t>
  </si>
  <si>
    <t>27</t>
  </si>
  <si>
    <t>764236401</t>
  </si>
  <si>
    <t>Oplechování parapetů rovných mechanicky kotvené z Cu plechu rš 120mm</t>
  </si>
  <si>
    <t>2111937618</t>
  </si>
  <si>
    <t>"schema K01" 586,0</t>
  </si>
  <si>
    <t>28</t>
  </si>
  <si>
    <t>998764202</t>
  </si>
  <si>
    <t>Přesun hmot procentní pro konstrukce klempířské v objektech v do 12 m</t>
  </si>
  <si>
    <t>782233977</t>
  </si>
  <si>
    <t>766</t>
  </si>
  <si>
    <t>Konstrukce truhlářské</t>
  </si>
  <si>
    <t>29</t>
  </si>
  <si>
    <t>766001</t>
  </si>
  <si>
    <t xml:space="preserve">D+M okna plasthliníková zasklená izolačním trojsklem vč. kování a vnitřní parotěsnící pásky a vnější paropropustné pásky v šíři 100mm </t>
  </si>
  <si>
    <t>1184326041</t>
  </si>
  <si>
    <t>"schema W01-W11" 1,2*0,6*6+1,2*0,9*49+1,2*1,5*7+1,2*1,8*19+1,2*1,8*17+1,2*1,8*28</t>
  </si>
  <si>
    <t>1,2*2,1*196+1,2*2,4*111+1,2*2,4+1,2*3,0*5+1,5*2,4*4</t>
  </si>
  <si>
    <t>30</t>
  </si>
  <si>
    <t>766002</t>
  </si>
  <si>
    <t xml:space="preserve">D+M okenní otvírač pákový </t>
  </si>
  <si>
    <t>-1218424706</t>
  </si>
  <si>
    <t>"scema W03" 23</t>
  </si>
  <si>
    <t>31</t>
  </si>
  <si>
    <t>766003</t>
  </si>
  <si>
    <t xml:space="preserve">D+M interierová AL žaluzie </t>
  </si>
  <si>
    <t>2023920839</t>
  </si>
  <si>
    <t>"schema W04-W08,W11" 1,2*1,5*7+1,2*1,8*19+1,2*1,8*28</t>
  </si>
  <si>
    <t>1,2*2,1*196+1,2*2,4*111+1,5*2,4*4</t>
  </si>
  <si>
    <t>32</t>
  </si>
  <si>
    <t>766004</t>
  </si>
  <si>
    <t xml:space="preserve">D+M vnitřní připojovací lišta smrková 15/30mm vč.lakování lepená k okennímu rámu </t>
  </si>
  <si>
    <t>-769768317</t>
  </si>
  <si>
    <t>"schema P01" 718,0</t>
  </si>
  <si>
    <t>33</t>
  </si>
  <si>
    <t>766005</t>
  </si>
  <si>
    <t>-475441113</t>
  </si>
  <si>
    <t>34</t>
  </si>
  <si>
    <t>766006</t>
  </si>
  <si>
    <t xml:space="preserve">dtto,avšak šířka 280mm </t>
  </si>
  <si>
    <t>1688294407</t>
  </si>
  <si>
    <t>"schema P06" 26</t>
  </si>
  <si>
    <t>35</t>
  </si>
  <si>
    <t>766008</t>
  </si>
  <si>
    <t xml:space="preserve">Demontáž vnitřního parapetu šířky 150mm </t>
  </si>
  <si>
    <t>496199438</t>
  </si>
  <si>
    <t>523,5</t>
  </si>
  <si>
    <t>36</t>
  </si>
  <si>
    <t>766009</t>
  </si>
  <si>
    <t xml:space="preserve">Demontáž plastové lišty pro vedení kabeláže po okenních rámech </t>
  </si>
  <si>
    <t>-1564418535</t>
  </si>
  <si>
    <t>25,0</t>
  </si>
  <si>
    <t>37</t>
  </si>
  <si>
    <t>766010</t>
  </si>
  <si>
    <t>Demontáž vnitřních dřevěných garnýží</t>
  </si>
  <si>
    <t>1453074869</t>
  </si>
  <si>
    <t>38</t>
  </si>
  <si>
    <t>766011</t>
  </si>
  <si>
    <t>Demontáž vnitřní připojovací lišty dřevěné 12/16mm po obvodu výplní otvorů</t>
  </si>
  <si>
    <t>-763612556</t>
  </si>
  <si>
    <t>39</t>
  </si>
  <si>
    <t>766012</t>
  </si>
  <si>
    <t xml:space="preserve">D+M těsnící komprimační páska pro utěsnění dilatačních spár TP 602 illmod Max antracit </t>
  </si>
  <si>
    <t>865890766</t>
  </si>
  <si>
    <t>40</t>
  </si>
  <si>
    <t>766441821</t>
  </si>
  <si>
    <t>Demontáž parapetních desek dřevěných nebo plastových šířky do 30 cm délky přes 1,0 m</t>
  </si>
  <si>
    <t>-541645480</t>
  </si>
  <si>
    <t>41</t>
  </si>
  <si>
    <t>998766202</t>
  </si>
  <si>
    <t>Přesun hmot procentní pro konstrukce truhlářské v objektech v do 12 m</t>
  </si>
  <si>
    <t>-441617014</t>
  </si>
  <si>
    <t>767</t>
  </si>
  <si>
    <t>Konstrukce zámečnické</t>
  </si>
  <si>
    <t>42</t>
  </si>
  <si>
    <t>767001</t>
  </si>
  <si>
    <t xml:space="preserve">D+M větrací mřížka do vnitřního parapetu 100/1000mm eloxovaný hliník vč. vyřezání otvoru </t>
  </si>
  <si>
    <t>-554704579</t>
  </si>
  <si>
    <t>"schema P03" 168</t>
  </si>
  <si>
    <t>43</t>
  </si>
  <si>
    <t>767002</t>
  </si>
  <si>
    <t xml:space="preserve">D+M dveře sekční automatické bílé -hliníkové lamely částečně prosklené 3000/3300mm </t>
  </si>
  <si>
    <t>1063801985</t>
  </si>
  <si>
    <t>"schema D01"  1</t>
  </si>
  <si>
    <t>44</t>
  </si>
  <si>
    <t>767003</t>
  </si>
  <si>
    <t xml:space="preserve">D+M dveře vstupní hliníkové s proskleným nadsvětlíkem vč.kování a samozavírače 1800/3300mm </t>
  </si>
  <si>
    <t>-504180510</t>
  </si>
  <si>
    <t>"schema D02"  1</t>
  </si>
  <si>
    <t>45</t>
  </si>
  <si>
    <t>767004</t>
  </si>
  <si>
    <t xml:space="preserve">dtto,avšak 2400/2700mm s elektromechanickým zámkem </t>
  </si>
  <si>
    <t>-2076937331</t>
  </si>
  <si>
    <t>"schema D04"  1</t>
  </si>
  <si>
    <t>46</t>
  </si>
  <si>
    <t>767005</t>
  </si>
  <si>
    <t>D+M hliníková prosklená stěna s autom. posuvnými dveřmi zasklení izolačním dvojsklem bezpečnostním 5600/3300mm</t>
  </si>
  <si>
    <t>-1069684325</t>
  </si>
  <si>
    <t>"schema D05"  1</t>
  </si>
  <si>
    <t>47</t>
  </si>
  <si>
    <t>767006</t>
  </si>
  <si>
    <t xml:space="preserve">Šetrná demontáž a opětovná montáž ocelových okenních mříží vč. nových nátěrů a kotvení </t>
  </si>
  <si>
    <t>2024486685</t>
  </si>
  <si>
    <t>2,4*1,8+3,7*2,6*2</t>
  </si>
  <si>
    <t>48</t>
  </si>
  <si>
    <t>767007</t>
  </si>
  <si>
    <t xml:space="preserve">Demontáž vnější a vnitřní  krycí AL lišty na spojích okenních výplní </t>
  </si>
  <si>
    <t>1954397405</t>
  </si>
  <si>
    <t>878*2</t>
  </si>
  <si>
    <t>49</t>
  </si>
  <si>
    <t>767008</t>
  </si>
  <si>
    <t xml:space="preserve">Demontáž nerezových zábradlí na schodištích vč. kotvení </t>
  </si>
  <si>
    <t>582745959</t>
  </si>
  <si>
    <t>50</t>
  </si>
  <si>
    <t>767009</t>
  </si>
  <si>
    <t xml:space="preserve">Šetrná demontáž a opětovná montáž prvků SLP a regulátorů topení </t>
  </si>
  <si>
    <t>1708666308</t>
  </si>
  <si>
    <t>51</t>
  </si>
  <si>
    <t>767010</t>
  </si>
  <si>
    <t xml:space="preserve">Demontáž a zpětmá montáž podhledu FEAL </t>
  </si>
  <si>
    <t>1211378337</t>
  </si>
  <si>
    <t>52</t>
  </si>
  <si>
    <t>998767202</t>
  </si>
  <si>
    <t>Přesun hmot procentní pro zámečnické konstrukce v objektech v do 12 m</t>
  </si>
  <si>
    <t>-1656603665</t>
  </si>
  <si>
    <t>781</t>
  </si>
  <si>
    <t>Dokončovací práce - obklady</t>
  </si>
  <si>
    <t>53</t>
  </si>
  <si>
    <t>781121011</t>
  </si>
  <si>
    <t>Nátěr penetrační na stěnu</t>
  </si>
  <si>
    <t>110649948</t>
  </si>
  <si>
    <t>20,0*0,5</t>
  </si>
  <si>
    <t>54</t>
  </si>
  <si>
    <t>781471810</t>
  </si>
  <si>
    <t>Demontáž obkladů z obkladaček keramických kladených do malty</t>
  </si>
  <si>
    <t>331660619</t>
  </si>
  <si>
    <t>"vnitřní parapety" 63,2*0,3</t>
  </si>
  <si>
    <t>55</t>
  </si>
  <si>
    <t>781674113</t>
  </si>
  <si>
    <t>Montáž obkladů parapetů šířky do 200 mm z dlaždic keramických lepených flexibilním lepidlem</t>
  </si>
  <si>
    <t>663377546</t>
  </si>
  <si>
    <t>56</t>
  </si>
  <si>
    <t>M</t>
  </si>
  <si>
    <t>59761071</t>
  </si>
  <si>
    <t>obklad keramický hladký přes 12 do 19ks/m2</t>
  </si>
  <si>
    <t>-1065897546</t>
  </si>
  <si>
    <t>20,0*0,5*1,15</t>
  </si>
  <si>
    <t>57</t>
  </si>
  <si>
    <t>998781202</t>
  </si>
  <si>
    <t>Přesun hmot procentní pro obklady keramické v objektech v do 12 m</t>
  </si>
  <si>
    <t>-1189454190</t>
  </si>
  <si>
    <t>783</t>
  </si>
  <si>
    <t>Dokončovací práce - nátěry</t>
  </si>
  <si>
    <t>58</t>
  </si>
  <si>
    <t>783114101</t>
  </si>
  <si>
    <t>Základní jednonásobný syntetický nátěr truhlářských konstrukcí</t>
  </si>
  <si>
    <t>1300810306</t>
  </si>
  <si>
    <t>"zatření řezu stáv. parapetu tl.36mm po vyříznutí pro osazení větrací mřížky" 13,3</t>
  </si>
  <si>
    <t>59</t>
  </si>
  <si>
    <t>783117101</t>
  </si>
  <si>
    <t>Krycí jednonásobný syntetický nátěr truhlářských konstrukcí</t>
  </si>
  <si>
    <t>-582089476</t>
  </si>
  <si>
    <t>784</t>
  </si>
  <si>
    <t>Dokončovací práce - malby a tapety</t>
  </si>
  <si>
    <t>60</t>
  </si>
  <si>
    <t>784171101</t>
  </si>
  <si>
    <t>Zakrytí vnitřních podlah včetně pozdějšího odkrytí</t>
  </si>
  <si>
    <t>-1988652520</t>
  </si>
  <si>
    <t>1513,8</t>
  </si>
  <si>
    <t>61</t>
  </si>
  <si>
    <t>28323151</t>
  </si>
  <si>
    <t>geotextilie</t>
  </si>
  <si>
    <t>-1997258231</t>
  </si>
  <si>
    <t>1513,8*1,05 'Přepočtené koeficientem množství</t>
  </si>
  <si>
    <t>62</t>
  </si>
  <si>
    <t>784181101</t>
  </si>
  <si>
    <t>Základní akrylátová jednonásobná penetrace podkladu v místnostech výšky do 3,80m</t>
  </si>
  <si>
    <t>-1620926754</t>
  </si>
  <si>
    <t>"prvky SDK" 38,0</t>
  </si>
  <si>
    <t>"připojovací spára" 718,0*0,5</t>
  </si>
  <si>
    <t>"dozdění nadsvětlíku" 1,8*0,5</t>
  </si>
  <si>
    <t>63</t>
  </si>
  <si>
    <t>784211111</t>
  </si>
  <si>
    <t>Dvojnásobné bílé malby ze směsí za mokra velmi dobře otěruvzdorných v místnostech výšky do 3,80 m</t>
  </si>
  <si>
    <t>-614329783</t>
  </si>
  <si>
    <t>VRN</t>
  </si>
  <si>
    <t>Vedlejší rozpočtové náklady</t>
  </si>
  <si>
    <t>VRN1</t>
  </si>
  <si>
    <t>Průzkumné, geodetické a projektové práce</t>
  </si>
  <si>
    <t>64</t>
  </si>
  <si>
    <t>013002000</t>
  </si>
  <si>
    <t xml:space="preserve">Projektové práce-dokumentace skutečného provedení </t>
  </si>
  <si>
    <t>soubor</t>
  </si>
  <si>
    <t>1024</t>
  </si>
  <si>
    <t>-1414534158</t>
  </si>
  <si>
    <t>VRN3</t>
  </si>
  <si>
    <t>Zařízení staveniště</t>
  </si>
  <si>
    <t>65</t>
  </si>
  <si>
    <t>032002000</t>
  </si>
  <si>
    <t>Vybavení staveniště-mobilní WC,sklad,kancelář,zdvihací mechanizmy</t>
  </si>
  <si>
    <t>1050020939</t>
  </si>
  <si>
    <t>66</t>
  </si>
  <si>
    <t>033002000</t>
  </si>
  <si>
    <t>Připojení staveniště na inženýrské sítě-voda,elektro</t>
  </si>
  <si>
    <t>2001857999</t>
  </si>
  <si>
    <t>67</t>
  </si>
  <si>
    <t>039002000</t>
  </si>
  <si>
    <t>Zrušení zařízení staveniště</t>
  </si>
  <si>
    <t>-2029758135</t>
  </si>
  <si>
    <t>VRN7</t>
  </si>
  <si>
    <t>Provozní vlivy</t>
  </si>
  <si>
    <t>68</t>
  </si>
  <si>
    <t>071002000</t>
  </si>
  <si>
    <t>Provoz investora, třetích osob</t>
  </si>
  <si>
    <t>-149267702</t>
  </si>
  <si>
    <t>Ing. Radek Pálenkáš</t>
  </si>
  <si>
    <t>612325302R</t>
  </si>
  <si>
    <t>Vápenocementová štuková omítka ostění nebo nadpraží (zednické začištění po osazení otvorových výplní), doplnění jádrové omítky v š.200mm</t>
  </si>
  <si>
    <t>Doplnění SDK příčky tl. 75 mm profil CW+UW 50 desky 2xA 12,5 TI 40 mm</t>
  </si>
  <si>
    <t>D+M vnitřní parapet z desek postforming tl.19mm povrch HPL laminát s nosem šířka 200mm</t>
  </si>
  <si>
    <t>"schema P02" 584,0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</si>
</sst>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0" borderId="2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20" fillId="4" borderId="22" xfId="0" applyNumberFormat="1" applyFont="1" applyFill="1" applyBorder="1" applyAlignment="1" applyProtection="1">
      <alignment vertical="center"/>
      <protection locked="0"/>
    </xf>
    <xf numFmtId="4" fontId="33" fillId="4" borderId="22" xfId="0" applyNumberFormat="1" applyFont="1" applyFill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E14" sqref="E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13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41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42" t="s">
        <v>15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483</v>
      </c>
      <c r="AK17" s="25" t="s">
        <v>25</v>
      </c>
      <c r="AN17" s="23" t="s">
        <v>1</v>
      </c>
      <c r="AR17" s="19"/>
      <c r="BS17" s="16" t="s">
        <v>29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30</v>
      </c>
      <c r="AK19" s="25" t="s">
        <v>23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31</v>
      </c>
      <c r="AK20" s="25" t="s">
        <v>25</v>
      </c>
      <c r="AN20" s="23" t="s">
        <v>1</v>
      </c>
      <c r="AR20" s="19"/>
      <c r="BS20" s="16" t="s">
        <v>29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32</v>
      </c>
      <c r="AR22" s="19"/>
    </row>
    <row r="23" spans="2:44" s="1" customFormat="1" ht="16.5" customHeight="1">
      <c r="B23" s="19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9"/>
    </row>
    <row r="26" spans="1:57" s="2" customFormat="1" ht="25.9" customHeight="1">
      <c r="A26" s="27"/>
      <c r="B26" s="28"/>
      <c r="C26" s="27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44">
        <f>ROUND(AG94,2)</f>
        <v>0</v>
      </c>
      <c r="AL26" s="245"/>
      <c r="AM26" s="245"/>
      <c r="AN26" s="245"/>
      <c r="AO26" s="245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46" t="s">
        <v>34</v>
      </c>
      <c r="M28" s="246"/>
      <c r="N28" s="246"/>
      <c r="O28" s="246"/>
      <c r="P28" s="246"/>
      <c r="Q28" s="27"/>
      <c r="R28" s="27"/>
      <c r="S28" s="27"/>
      <c r="T28" s="27"/>
      <c r="U28" s="27"/>
      <c r="V28" s="27"/>
      <c r="W28" s="246" t="s">
        <v>35</v>
      </c>
      <c r="X28" s="246"/>
      <c r="Y28" s="246"/>
      <c r="Z28" s="246"/>
      <c r="AA28" s="246"/>
      <c r="AB28" s="246"/>
      <c r="AC28" s="246"/>
      <c r="AD28" s="246"/>
      <c r="AE28" s="246"/>
      <c r="AF28" s="27"/>
      <c r="AG28" s="27"/>
      <c r="AH28" s="27"/>
      <c r="AI28" s="27"/>
      <c r="AJ28" s="27"/>
      <c r="AK28" s="246" t="s">
        <v>36</v>
      </c>
      <c r="AL28" s="246"/>
      <c r="AM28" s="246"/>
      <c r="AN28" s="246"/>
      <c r="AO28" s="246"/>
      <c r="AP28" s="27"/>
      <c r="AQ28" s="27"/>
      <c r="AR28" s="28"/>
      <c r="BE28" s="27"/>
    </row>
    <row r="29" spans="2:44" s="3" customFormat="1" ht="14.45" customHeight="1">
      <c r="B29" s="31"/>
      <c r="D29" s="25" t="s">
        <v>37</v>
      </c>
      <c r="F29" s="25" t="s">
        <v>38</v>
      </c>
      <c r="L29" s="236">
        <v>0.21</v>
      </c>
      <c r="M29" s="235"/>
      <c r="N29" s="235"/>
      <c r="O29" s="235"/>
      <c r="P29" s="235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ROUND(AV94,2)</f>
        <v>0</v>
      </c>
      <c r="AL29" s="235"/>
      <c r="AM29" s="235"/>
      <c r="AN29" s="235"/>
      <c r="AO29" s="235"/>
      <c r="AR29" s="31"/>
    </row>
    <row r="30" spans="2:44" s="3" customFormat="1" ht="14.45" customHeight="1">
      <c r="B30" s="31"/>
      <c r="F30" s="25" t="s">
        <v>39</v>
      </c>
      <c r="L30" s="236">
        <v>0.15</v>
      </c>
      <c r="M30" s="235"/>
      <c r="N30" s="235"/>
      <c r="O30" s="235"/>
      <c r="P30" s="235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ROUND(AW94,2)</f>
        <v>0</v>
      </c>
      <c r="AL30" s="235"/>
      <c r="AM30" s="235"/>
      <c r="AN30" s="235"/>
      <c r="AO30" s="235"/>
      <c r="AR30" s="31"/>
    </row>
    <row r="31" spans="2:44" s="3" customFormat="1" ht="14.45" customHeight="1" hidden="1">
      <c r="B31" s="31"/>
      <c r="F31" s="25" t="s">
        <v>40</v>
      </c>
      <c r="L31" s="236">
        <v>0.21</v>
      </c>
      <c r="M31" s="235"/>
      <c r="N31" s="235"/>
      <c r="O31" s="235"/>
      <c r="P31" s="235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1"/>
    </row>
    <row r="32" spans="2:44" s="3" customFormat="1" ht="14.45" customHeight="1" hidden="1">
      <c r="B32" s="31"/>
      <c r="F32" s="25" t="s">
        <v>41</v>
      </c>
      <c r="L32" s="236">
        <v>0.15</v>
      </c>
      <c r="M32" s="235"/>
      <c r="N32" s="235"/>
      <c r="O32" s="235"/>
      <c r="P32" s="235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1"/>
    </row>
    <row r="33" spans="2:44" s="3" customFormat="1" ht="14.45" customHeight="1" hidden="1">
      <c r="B33" s="31"/>
      <c r="F33" s="25" t="s">
        <v>42</v>
      </c>
      <c r="L33" s="236">
        <v>0</v>
      </c>
      <c r="M33" s="235"/>
      <c r="N33" s="235"/>
      <c r="O33" s="235"/>
      <c r="P33" s="235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31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237" t="s">
        <v>45</v>
      </c>
      <c r="Y35" s="238"/>
      <c r="Z35" s="238"/>
      <c r="AA35" s="238"/>
      <c r="AB35" s="238"/>
      <c r="AC35" s="34"/>
      <c r="AD35" s="34"/>
      <c r="AE35" s="34"/>
      <c r="AF35" s="34"/>
      <c r="AG35" s="34"/>
      <c r="AH35" s="34"/>
      <c r="AI35" s="34"/>
      <c r="AJ35" s="34"/>
      <c r="AK35" s="239">
        <f>SUM(AK26:AK33)</f>
        <v>0</v>
      </c>
      <c r="AL35" s="238"/>
      <c r="AM35" s="238"/>
      <c r="AN35" s="238"/>
      <c r="AO35" s="240"/>
      <c r="AP35" s="32"/>
      <c r="AQ35" s="32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7"/>
      <c r="B60" s="28"/>
      <c r="C60" s="27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P60" s="27"/>
      <c r="AQ60" s="27"/>
      <c r="AR60" s="28"/>
      <c r="BE60" s="27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7"/>
      <c r="B64" s="28"/>
      <c r="C64" s="27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7"/>
      <c r="AQ64" s="27"/>
      <c r="AR64" s="28"/>
      <c r="BE64" s="27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7"/>
      <c r="B75" s="28"/>
      <c r="C75" s="27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8"/>
      <c r="BE77" s="27"/>
    </row>
    <row r="81" spans="1:57" s="2" customFormat="1" ht="6.95" customHeight="1">
      <c r="A81" s="27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8"/>
      <c r="BE81" s="27"/>
    </row>
    <row r="82" spans="1:57" s="2" customFormat="1" ht="24.95" customHeight="1">
      <c r="A82" s="27"/>
      <c r="B82" s="28"/>
      <c r="C82" s="20" t="s">
        <v>52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5"/>
      <c r="C84" s="25" t="s">
        <v>12</v>
      </c>
      <c r="L84" s="4" t="str">
        <f>K5</f>
        <v>TRUTNOV</v>
      </c>
      <c r="AR84" s="45"/>
    </row>
    <row r="85" spans="2:44" s="5" customFormat="1" ht="36.95" customHeight="1">
      <c r="B85" s="46"/>
      <c r="C85" s="47" t="s">
        <v>14</v>
      </c>
      <c r="L85" s="225" t="str">
        <f>K6</f>
        <v>Snížení energetické náročnosti MÚ Trutnov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46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5" t="s">
        <v>18</v>
      </c>
      <c r="D87" s="27"/>
      <c r="E87" s="27"/>
      <c r="F87" s="27"/>
      <c r="G87" s="27"/>
      <c r="H87" s="27"/>
      <c r="I87" s="27"/>
      <c r="J87" s="27"/>
      <c r="K87" s="27"/>
      <c r="L87" s="48" t="str">
        <f>IF(K8="","",K8)</f>
        <v>Trutnov,Slovanské nám. 165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5" t="s">
        <v>20</v>
      </c>
      <c r="AJ87" s="27"/>
      <c r="AK87" s="27"/>
      <c r="AL87" s="27"/>
      <c r="AM87" s="227" t="str">
        <f>IF(AN8="","",AN8)</f>
        <v>13. 10. 2019</v>
      </c>
      <c r="AN87" s="227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25.7" customHeight="1">
      <c r="A89" s="27"/>
      <c r="B89" s="28"/>
      <c r="C89" s="25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Město Trutnov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5" t="s">
        <v>28</v>
      </c>
      <c r="AJ89" s="27"/>
      <c r="AK89" s="27"/>
      <c r="AL89" s="27"/>
      <c r="AM89" s="228" t="str">
        <f>IF(E17="","",E17)</f>
        <v>Ing. Radek Pálenkáš</v>
      </c>
      <c r="AN89" s="229"/>
      <c r="AO89" s="229"/>
      <c r="AP89" s="229"/>
      <c r="AQ89" s="27"/>
      <c r="AR89" s="28"/>
      <c r="AS89" s="230" t="s">
        <v>53</v>
      </c>
      <c r="AT89" s="231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7"/>
    </row>
    <row r="90" spans="1:57" s="2" customFormat="1" ht="15.2" customHeight="1">
      <c r="A90" s="27"/>
      <c r="B90" s="28"/>
      <c r="C90" s="25" t="s">
        <v>26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>bude určen  ve výběrovém řízení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5" t="s">
        <v>30</v>
      </c>
      <c r="AJ90" s="27"/>
      <c r="AK90" s="27"/>
      <c r="AL90" s="27"/>
      <c r="AM90" s="228" t="str">
        <f>IF(E20="","",E20)</f>
        <v>Ing.Pavel Michálek</v>
      </c>
      <c r="AN90" s="229"/>
      <c r="AO90" s="229"/>
      <c r="AP90" s="229"/>
      <c r="AQ90" s="27"/>
      <c r="AR90" s="28"/>
      <c r="AS90" s="232"/>
      <c r="AT90" s="233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32"/>
      <c r="AT91" s="233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7"/>
    </row>
    <row r="92" spans="1:57" s="2" customFormat="1" ht="29.25" customHeight="1">
      <c r="A92" s="27"/>
      <c r="B92" s="28"/>
      <c r="C92" s="215" t="s">
        <v>54</v>
      </c>
      <c r="D92" s="216"/>
      <c r="E92" s="216"/>
      <c r="F92" s="216"/>
      <c r="G92" s="216"/>
      <c r="H92" s="53"/>
      <c r="I92" s="217" t="s">
        <v>55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56</v>
      </c>
      <c r="AH92" s="216"/>
      <c r="AI92" s="216"/>
      <c r="AJ92" s="216"/>
      <c r="AK92" s="216"/>
      <c r="AL92" s="216"/>
      <c r="AM92" s="216"/>
      <c r="AN92" s="217" t="s">
        <v>57</v>
      </c>
      <c r="AO92" s="216"/>
      <c r="AP92" s="219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7"/>
    </row>
    <row r="94" spans="2:90" s="6" customFormat="1" ht="32.45" customHeight="1">
      <c r="B94" s="61"/>
      <c r="C94" s="62" t="s">
        <v>71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64" t="s">
        <v>1</v>
      </c>
      <c r="AR94" s="61"/>
      <c r="AS94" s="65">
        <f>ROUND(AS95,2)</f>
        <v>0</v>
      </c>
      <c r="AT94" s="66">
        <f>ROUND(SUM(AV94:AW94),2)</f>
        <v>0</v>
      </c>
      <c r="AU94" s="67">
        <f>ROUND(AU95,5)</f>
        <v>2536.49967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72</v>
      </c>
      <c r="BT94" s="69" t="s">
        <v>73</v>
      </c>
      <c r="BU94" s="70" t="s">
        <v>74</v>
      </c>
      <c r="BV94" s="69" t="s">
        <v>75</v>
      </c>
      <c r="BW94" s="69" t="s">
        <v>4</v>
      </c>
      <c r="BX94" s="69" t="s">
        <v>76</v>
      </c>
      <c r="CL94" s="69" t="s">
        <v>1</v>
      </c>
    </row>
    <row r="95" spans="1:91" s="7" customFormat="1" ht="24.75" customHeight="1">
      <c r="A95" s="71" t="s">
        <v>77</v>
      </c>
      <c r="B95" s="72"/>
      <c r="C95" s="73"/>
      <c r="D95" s="222" t="s">
        <v>78</v>
      </c>
      <c r="E95" s="222"/>
      <c r="F95" s="222"/>
      <c r="G95" s="222"/>
      <c r="H95" s="222"/>
      <c r="I95" s="74"/>
      <c r="J95" s="222" t="s">
        <v>79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'TRUTNOV 1 - SO-01-Vlastní...'!J30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75" t="s">
        <v>80</v>
      </c>
      <c r="AR95" s="72"/>
      <c r="AS95" s="76">
        <v>0</v>
      </c>
      <c r="AT95" s="77">
        <f>ROUND(SUM(AV95:AW95),2)</f>
        <v>0</v>
      </c>
      <c r="AU95" s="78">
        <f>'TRUTNOV 1 - SO-01-Vlastní...'!P136</f>
        <v>2536.499674</v>
      </c>
      <c r="AV95" s="77">
        <f>'TRUTNOV 1 - SO-01-Vlastní...'!J33</f>
        <v>0</v>
      </c>
      <c r="AW95" s="77">
        <f>'TRUTNOV 1 - SO-01-Vlastní...'!J34</f>
        <v>0</v>
      </c>
      <c r="AX95" s="77">
        <f>'TRUTNOV 1 - SO-01-Vlastní...'!J35</f>
        <v>0</v>
      </c>
      <c r="AY95" s="77">
        <f>'TRUTNOV 1 - SO-01-Vlastní...'!J36</f>
        <v>0</v>
      </c>
      <c r="AZ95" s="77">
        <f>'TRUTNOV 1 - SO-01-Vlastní...'!F33</f>
        <v>0</v>
      </c>
      <c r="BA95" s="77">
        <f>'TRUTNOV 1 - SO-01-Vlastní...'!F34</f>
        <v>0</v>
      </c>
      <c r="BB95" s="77">
        <f>'TRUTNOV 1 - SO-01-Vlastní...'!F35</f>
        <v>0</v>
      </c>
      <c r="BC95" s="77">
        <f>'TRUTNOV 1 - SO-01-Vlastní...'!F36</f>
        <v>0</v>
      </c>
      <c r="BD95" s="79">
        <f>'TRUTNOV 1 - SO-01-Vlastní...'!F37</f>
        <v>0</v>
      </c>
      <c r="BT95" s="80" t="s">
        <v>81</v>
      </c>
      <c r="BV95" s="80" t="s">
        <v>75</v>
      </c>
      <c r="BW95" s="80" t="s">
        <v>82</v>
      </c>
      <c r="BX95" s="80" t="s">
        <v>4</v>
      </c>
      <c r="CL95" s="80" t="s">
        <v>1</v>
      </c>
      <c r="CM95" s="80" t="s">
        <v>83</v>
      </c>
    </row>
    <row r="96" spans="1:57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sheetProtection algorithmName="SHA-512" hashValue="Ii3Im0e8GopZrmWeWuEkksAamJ68T74rmy2HZzIhSP5eiecgXMjNR0ykDXjgS+FW6foGmKcOB6alTDfyk3TgMA==" saltValue="nTD+8eszcQluyTkC9VCCBA==" spinCount="100000" sheet="1" objects="1" scenarios="1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TRUTNOV 1 - SO-01-Vlas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75"/>
  <sheetViews>
    <sheetView showGridLines="0" workbookViewId="0" topLeftCell="A253">
      <selection activeCell="K280" sqref="K28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pans="1:11" ht="1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46" s="1" customFormat="1" ht="36.9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213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82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83</v>
      </c>
    </row>
    <row r="4" spans="2:46" s="1" customFormat="1" ht="24.95" customHeight="1">
      <c r="B4" s="125"/>
      <c r="C4" s="81"/>
      <c r="D4" s="126" t="s">
        <v>84</v>
      </c>
      <c r="E4" s="81"/>
      <c r="F4" s="81"/>
      <c r="G4" s="81"/>
      <c r="H4" s="81"/>
      <c r="I4" s="81"/>
      <c r="J4" s="81"/>
      <c r="K4" s="81"/>
      <c r="L4" s="19"/>
      <c r="M4" s="82" t="s">
        <v>10</v>
      </c>
      <c r="AT4" s="16" t="s">
        <v>3</v>
      </c>
    </row>
    <row r="5" spans="2:12" s="1" customFormat="1" ht="6.95" customHeight="1">
      <c r="B5" s="125"/>
      <c r="C5" s="81"/>
      <c r="D5" s="81"/>
      <c r="E5" s="81"/>
      <c r="F5" s="81"/>
      <c r="G5" s="81"/>
      <c r="H5" s="81"/>
      <c r="I5" s="81"/>
      <c r="J5" s="81"/>
      <c r="K5" s="81"/>
      <c r="L5" s="19"/>
    </row>
    <row r="6" spans="2:12" s="1" customFormat="1" ht="12" customHeight="1">
      <c r="B6" s="125"/>
      <c r="C6" s="81"/>
      <c r="D6" s="127" t="s">
        <v>14</v>
      </c>
      <c r="E6" s="81"/>
      <c r="F6" s="81"/>
      <c r="G6" s="81"/>
      <c r="H6" s="81"/>
      <c r="I6" s="81"/>
      <c r="J6" s="81"/>
      <c r="K6" s="81"/>
      <c r="L6" s="19"/>
    </row>
    <row r="7" spans="2:12" s="1" customFormat="1" ht="16.5" customHeight="1">
      <c r="B7" s="125"/>
      <c r="C7" s="81"/>
      <c r="D7" s="81"/>
      <c r="E7" s="247" t="str">
        <f>'Rekapitulace stavby'!K6</f>
        <v>Snížení energetické náročnosti MÚ Trutnov</v>
      </c>
      <c r="F7" s="248"/>
      <c r="G7" s="248"/>
      <c r="H7" s="248"/>
      <c r="I7" s="81"/>
      <c r="J7" s="81"/>
      <c r="K7" s="81"/>
      <c r="L7" s="19"/>
    </row>
    <row r="8" spans="1:31" s="2" customFormat="1" ht="12" customHeight="1">
      <c r="A8" s="27"/>
      <c r="B8" s="128"/>
      <c r="C8" s="129"/>
      <c r="D8" s="127" t="s">
        <v>85</v>
      </c>
      <c r="E8" s="129"/>
      <c r="F8" s="129"/>
      <c r="G8" s="129"/>
      <c r="H8" s="129"/>
      <c r="I8" s="129"/>
      <c r="J8" s="129"/>
      <c r="K8" s="129"/>
      <c r="L8" s="3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128"/>
      <c r="C9" s="129"/>
      <c r="D9" s="129"/>
      <c r="E9" s="249" t="s">
        <v>86</v>
      </c>
      <c r="F9" s="250"/>
      <c r="G9" s="250"/>
      <c r="H9" s="250"/>
      <c r="I9" s="129"/>
      <c r="J9" s="129"/>
      <c r="K9" s="129"/>
      <c r="L9" s="3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3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128"/>
      <c r="C11" s="129"/>
      <c r="D11" s="127" t="s">
        <v>16</v>
      </c>
      <c r="E11" s="129"/>
      <c r="F11" s="130" t="s">
        <v>1</v>
      </c>
      <c r="G11" s="129"/>
      <c r="H11" s="129"/>
      <c r="I11" s="127" t="s">
        <v>17</v>
      </c>
      <c r="J11" s="130" t="s">
        <v>1</v>
      </c>
      <c r="K11" s="129"/>
      <c r="L11" s="3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128"/>
      <c r="C12" s="129"/>
      <c r="D12" s="127" t="s">
        <v>18</v>
      </c>
      <c r="E12" s="129"/>
      <c r="F12" s="130" t="s">
        <v>19</v>
      </c>
      <c r="G12" s="129"/>
      <c r="H12" s="129"/>
      <c r="I12" s="127" t="s">
        <v>20</v>
      </c>
      <c r="J12" s="131" t="str">
        <f>'Rekapitulace stavby'!AN8</f>
        <v>13. 10. 2019</v>
      </c>
      <c r="K12" s="129"/>
      <c r="L12" s="3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3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128"/>
      <c r="C14" s="129"/>
      <c r="D14" s="127" t="s">
        <v>22</v>
      </c>
      <c r="E14" s="129"/>
      <c r="F14" s="129"/>
      <c r="G14" s="129"/>
      <c r="H14" s="129"/>
      <c r="I14" s="127" t="s">
        <v>23</v>
      </c>
      <c r="J14" s="130" t="s">
        <v>1</v>
      </c>
      <c r="K14" s="129"/>
      <c r="L14" s="3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128"/>
      <c r="C15" s="129"/>
      <c r="D15" s="129"/>
      <c r="E15" s="130" t="s">
        <v>24</v>
      </c>
      <c r="F15" s="129"/>
      <c r="G15" s="129"/>
      <c r="H15" s="129"/>
      <c r="I15" s="127" t="s">
        <v>25</v>
      </c>
      <c r="J15" s="130" t="s">
        <v>1</v>
      </c>
      <c r="K15" s="129"/>
      <c r="L15" s="3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3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128"/>
      <c r="C17" s="129"/>
      <c r="D17" s="127" t="s">
        <v>26</v>
      </c>
      <c r="E17" s="129"/>
      <c r="F17" s="129"/>
      <c r="G17" s="129"/>
      <c r="H17" s="129"/>
      <c r="I17" s="127" t="s">
        <v>23</v>
      </c>
      <c r="J17" s="130" t="s">
        <v>1</v>
      </c>
      <c r="K17" s="129"/>
      <c r="L17" s="3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128"/>
      <c r="C18" s="129"/>
      <c r="D18" s="129"/>
      <c r="E18" s="130" t="s">
        <v>27</v>
      </c>
      <c r="F18" s="129"/>
      <c r="G18" s="129"/>
      <c r="H18" s="129"/>
      <c r="I18" s="127" t="s">
        <v>25</v>
      </c>
      <c r="J18" s="130" t="s">
        <v>1</v>
      </c>
      <c r="K18" s="129"/>
      <c r="L18" s="3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3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128"/>
      <c r="C20" s="129"/>
      <c r="D20" s="127" t="s">
        <v>28</v>
      </c>
      <c r="E20" s="129"/>
      <c r="F20" s="129"/>
      <c r="G20" s="129"/>
      <c r="H20" s="129"/>
      <c r="I20" s="127" t="s">
        <v>23</v>
      </c>
      <c r="J20" s="130" t="s">
        <v>1</v>
      </c>
      <c r="K20" s="129"/>
      <c r="L20" s="3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128"/>
      <c r="C21" s="129"/>
      <c r="D21" s="129"/>
      <c r="E21" s="130" t="s">
        <v>483</v>
      </c>
      <c r="F21" s="129"/>
      <c r="G21" s="129"/>
      <c r="H21" s="129"/>
      <c r="I21" s="127" t="s">
        <v>25</v>
      </c>
      <c r="J21" s="130" t="s">
        <v>1</v>
      </c>
      <c r="K21" s="129"/>
      <c r="L21" s="3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3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128"/>
      <c r="C23" s="129"/>
      <c r="D23" s="127" t="s">
        <v>30</v>
      </c>
      <c r="E23" s="129"/>
      <c r="F23" s="129"/>
      <c r="G23" s="129"/>
      <c r="H23" s="129"/>
      <c r="I23" s="127" t="s">
        <v>23</v>
      </c>
      <c r="J23" s="130" t="s">
        <v>1</v>
      </c>
      <c r="K23" s="129"/>
      <c r="L23" s="3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128"/>
      <c r="C24" s="129"/>
      <c r="D24" s="129"/>
      <c r="E24" s="130" t="s">
        <v>31</v>
      </c>
      <c r="F24" s="129"/>
      <c r="G24" s="129"/>
      <c r="H24" s="129"/>
      <c r="I24" s="127" t="s">
        <v>25</v>
      </c>
      <c r="J24" s="130" t="s">
        <v>1</v>
      </c>
      <c r="K24" s="129"/>
      <c r="L24" s="3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3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128"/>
      <c r="C26" s="129"/>
      <c r="D26" s="127" t="s">
        <v>32</v>
      </c>
      <c r="E26" s="129"/>
      <c r="F26" s="129"/>
      <c r="G26" s="129"/>
      <c r="H26" s="129"/>
      <c r="I26" s="129"/>
      <c r="J26" s="129"/>
      <c r="K26" s="129"/>
      <c r="L26" s="3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3"/>
      <c r="B27" s="132"/>
      <c r="C27" s="133"/>
      <c r="D27" s="133"/>
      <c r="E27" s="251" t="s">
        <v>1</v>
      </c>
      <c r="F27" s="251"/>
      <c r="G27" s="251"/>
      <c r="H27" s="251"/>
      <c r="I27" s="133"/>
      <c r="J27" s="133"/>
      <c r="K27" s="133"/>
      <c r="L27" s="84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s="2" customFormat="1" ht="6.95" customHeight="1">
      <c r="A28" s="27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3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128"/>
      <c r="C29" s="129"/>
      <c r="D29" s="134"/>
      <c r="E29" s="134"/>
      <c r="F29" s="134"/>
      <c r="G29" s="134"/>
      <c r="H29" s="134"/>
      <c r="I29" s="134"/>
      <c r="J29" s="134"/>
      <c r="K29" s="134"/>
      <c r="L29" s="3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128"/>
      <c r="C30" s="129"/>
      <c r="D30" s="135" t="s">
        <v>33</v>
      </c>
      <c r="E30" s="129"/>
      <c r="F30" s="129"/>
      <c r="G30" s="129"/>
      <c r="H30" s="129"/>
      <c r="I30" s="129"/>
      <c r="J30" s="136">
        <f>ROUND(J136,2)</f>
        <v>0</v>
      </c>
      <c r="K30" s="129"/>
      <c r="L30" s="3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128"/>
      <c r="C31" s="129"/>
      <c r="D31" s="134"/>
      <c r="E31" s="134"/>
      <c r="F31" s="134"/>
      <c r="G31" s="134"/>
      <c r="H31" s="134"/>
      <c r="I31" s="134"/>
      <c r="J31" s="134"/>
      <c r="K31" s="134"/>
      <c r="L31" s="3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128"/>
      <c r="C32" s="129"/>
      <c r="D32" s="129"/>
      <c r="E32" s="129"/>
      <c r="F32" s="137" t="s">
        <v>35</v>
      </c>
      <c r="G32" s="129"/>
      <c r="H32" s="129"/>
      <c r="I32" s="137" t="s">
        <v>34</v>
      </c>
      <c r="J32" s="137" t="s">
        <v>36</v>
      </c>
      <c r="K32" s="129"/>
      <c r="L32" s="3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128"/>
      <c r="C33" s="129"/>
      <c r="D33" s="138" t="s">
        <v>37</v>
      </c>
      <c r="E33" s="127" t="s">
        <v>38</v>
      </c>
      <c r="F33" s="139">
        <f>ROUND((SUM(BE136:BE274)),2)</f>
        <v>0</v>
      </c>
      <c r="G33" s="129"/>
      <c r="H33" s="129"/>
      <c r="I33" s="140">
        <v>0.21</v>
      </c>
      <c r="J33" s="139">
        <f>ROUND(((SUM(BE136:BE274))*I33),2)</f>
        <v>0</v>
      </c>
      <c r="K33" s="129"/>
      <c r="L33" s="3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128"/>
      <c r="C34" s="129"/>
      <c r="D34" s="129"/>
      <c r="E34" s="127" t="s">
        <v>39</v>
      </c>
      <c r="F34" s="139">
        <f>ROUND((SUM(BF136:BF274)),2)</f>
        <v>0</v>
      </c>
      <c r="G34" s="129"/>
      <c r="H34" s="129"/>
      <c r="I34" s="140">
        <v>0.15</v>
      </c>
      <c r="J34" s="139">
        <f>ROUND(((SUM(BF136:BF274))*I34),2)</f>
        <v>0</v>
      </c>
      <c r="K34" s="129"/>
      <c r="L34" s="3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128"/>
      <c r="C35" s="129"/>
      <c r="D35" s="129"/>
      <c r="E35" s="127" t="s">
        <v>40</v>
      </c>
      <c r="F35" s="139">
        <f>ROUND((SUM(BG136:BG274)),2)</f>
        <v>0</v>
      </c>
      <c r="G35" s="129"/>
      <c r="H35" s="129"/>
      <c r="I35" s="140">
        <v>0.21</v>
      </c>
      <c r="J35" s="139">
        <f>0</f>
        <v>0</v>
      </c>
      <c r="K35" s="129"/>
      <c r="L35" s="3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128"/>
      <c r="C36" s="129"/>
      <c r="D36" s="129"/>
      <c r="E36" s="127" t="s">
        <v>41</v>
      </c>
      <c r="F36" s="139">
        <f>ROUND((SUM(BH136:BH274)),2)</f>
        <v>0</v>
      </c>
      <c r="G36" s="129"/>
      <c r="H36" s="129"/>
      <c r="I36" s="140">
        <v>0.15</v>
      </c>
      <c r="J36" s="139">
        <f>0</f>
        <v>0</v>
      </c>
      <c r="K36" s="129"/>
      <c r="L36" s="3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128"/>
      <c r="C37" s="129"/>
      <c r="D37" s="129"/>
      <c r="E37" s="127" t="s">
        <v>42</v>
      </c>
      <c r="F37" s="139">
        <f>ROUND((SUM(BI136:BI274)),2)</f>
        <v>0</v>
      </c>
      <c r="G37" s="129"/>
      <c r="H37" s="129"/>
      <c r="I37" s="140">
        <v>0</v>
      </c>
      <c r="J37" s="139">
        <f>0</f>
        <v>0</v>
      </c>
      <c r="K37" s="129"/>
      <c r="L37" s="36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3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128"/>
      <c r="C39" s="141"/>
      <c r="D39" s="142" t="s">
        <v>43</v>
      </c>
      <c r="E39" s="143"/>
      <c r="F39" s="143"/>
      <c r="G39" s="144" t="s">
        <v>44</v>
      </c>
      <c r="H39" s="145" t="s">
        <v>45</v>
      </c>
      <c r="I39" s="143"/>
      <c r="J39" s="146">
        <f>SUM(J30:J37)</f>
        <v>0</v>
      </c>
      <c r="K39" s="147"/>
      <c r="L39" s="36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36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25"/>
      <c r="C41" s="81"/>
      <c r="D41" s="81"/>
      <c r="E41" s="81"/>
      <c r="F41" s="81"/>
      <c r="G41" s="81"/>
      <c r="H41" s="81"/>
      <c r="I41" s="81"/>
      <c r="J41" s="81"/>
      <c r="K41" s="81"/>
      <c r="L41" s="19"/>
    </row>
    <row r="42" spans="2:12" s="1" customFormat="1" ht="14.45" customHeight="1">
      <c r="B42" s="125"/>
      <c r="C42" s="81"/>
      <c r="D42" s="81"/>
      <c r="E42" s="81"/>
      <c r="F42" s="81"/>
      <c r="G42" s="81"/>
      <c r="H42" s="81"/>
      <c r="I42" s="81"/>
      <c r="J42" s="81"/>
      <c r="K42" s="81"/>
      <c r="L42" s="19"/>
    </row>
    <row r="43" spans="2:12" s="1" customFormat="1" ht="14.45" customHeight="1">
      <c r="B43" s="125"/>
      <c r="C43" s="81"/>
      <c r="D43" s="81"/>
      <c r="E43" s="81"/>
      <c r="F43" s="81"/>
      <c r="G43" s="81"/>
      <c r="H43" s="81"/>
      <c r="I43" s="81"/>
      <c r="J43" s="81"/>
      <c r="K43" s="81"/>
      <c r="L43" s="19"/>
    </row>
    <row r="44" spans="2:12" s="1" customFormat="1" ht="14.45" customHeight="1">
      <c r="B44" s="125"/>
      <c r="C44" s="81"/>
      <c r="D44" s="81"/>
      <c r="E44" s="81"/>
      <c r="F44" s="81"/>
      <c r="G44" s="81"/>
      <c r="H44" s="81"/>
      <c r="I44" s="81"/>
      <c r="J44" s="81"/>
      <c r="K44" s="81"/>
      <c r="L44" s="19"/>
    </row>
    <row r="45" spans="2:12" s="1" customFormat="1" ht="14.45" customHeight="1">
      <c r="B45" s="125"/>
      <c r="C45" s="81"/>
      <c r="D45" s="81"/>
      <c r="E45" s="81"/>
      <c r="F45" s="81"/>
      <c r="G45" s="81"/>
      <c r="H45" s="81"/>
      <c r="I45" s="81"/>
      <c r="J45" s="81"/>
      <c r="K45" s="81"/>
      <c r="L45" s="19"/>
    </row>
    <row r="46" spans="2:12" s="1" customFormat="1" ht="14.45" customHeight="1">
      <c r="B46" s="125"/>
      <c r="C46" s="81"/>
      <c r="D46" s="81"/>
      <c r="E46" s="81"/>
      <c r="F46" s="81"/>
      <c r="G46" s="81"/>
      <c r="H46" s="81"/>
      <c r="I46" s="81"/>
      <c r="J46" s="81"/>
      <c r="K46" s="81"/>
      <c r="L46" s="19"/>
    </row>
    <row r="47" spans="2:12" s="1" customFormat="1" ht="14.45" customHeight="1">
      <c r="B47" s="125"/>
      <c r="C47" s="81"/>
      <c r="D47" s="81"/>
      <c r="E47" s="81"/>
      <c r="F47" s="81"/>
      <c r="G47" s="81"/>
      <c r="H47" s="81"/>
      <c r="I47" s="81"/>
      <c r="J47" s="81"/>
      <c r="K47" s="81"/>
      <c r="L47" s="19"/>
    </row>
    <row r="48" spans="2:12" s="1" customFormat="1" ht="14.45" customHeight="1">
      <c r="B48" s="125"/>
      <c r="C48" s="81"/>
      <c r="D48" s="81"/>
      <c r="E48" s="81"/>
      <c r="F48" s="81"/>
      <c r="G48" s="81"/>
      <c r="H48" s="81"/>
      <c r="I48" s="81"/>
      <c r="J48" s="81"/>
      <c r="K48" s="81"/>
      <c r="L48" s="19"/>
    </row>
    <row r="49" spans="2:12" s="1" customFormat="1" ht="14.45" customHeight="1">
      <c r="B49" s="125"/>
      <c r="C49" s="81"/>
      <c r="D49" s="81"/>
      <c r="E49" s="81"/>
      <c r="F49" s="81"/>
      <c r="G49" s="81"/>
      <c r="H49" s="81"/>
      <c r="I49" s="81"/>
      <c r="J49" s="81"/>
      <c r="K49" s="81"/>
      <c r="L49" s="19"/>
    </row>
    <row r="50" spans="2:12" s="2" customFormat="1" ht="14.45" customHeight="1">
      <c r="B50" s="148"/>
      <c r="C50" s="149"/>
      <c r="D50" s="150" t="s">
        <v>46</v>
      </c>
      <c r="E50" s="151"/>
      <c r="F50" s="151"/>
      <c r="G50" s="150" t="s">
        <v>47</v>
      </c>
      <c r="H50" s="151"/>
      <c r="I50" s="151"/>
      <c r="J50" s="151"/>
      <c r="K50" s="151"/>
      <c r="L50" s="36"/>
    </row>
    <row r="51" spans="2:12" ht="12">
      <c r="B51" s="125"/>
      <c r="C51" s="81"/>
      <c r="D51" s="81"/>
      <c r="E51" s="81"/>
      <c r="F51" s="81"/>
      <c r="G51" s="81"/>
      <c r="H51" s="81"/>
      <c r="I51" s="81"/>
      <c r="J51" s="81"/>
      <c r="K51" s="81"/>
      <c r="L51" s="19"/>
    </row>
    <row r="52" spans="2:12" ht="12">
      <c r="B52" s="125"/>
      <c r="C52" s="81"/>
      <c r="D52" s="81"/>
      <c r="E52" s="81"/>
      <c r="F52" s="81"/>
      <c r="G52" s="81"/>
      <c r="H52" s="81"/>
      <c r="I52" s="81"/>
      <c r="J52" s="81"/>
      <c r="K52" s="81"/>
      <c r="L52" s="19"/>
    </row>
    <row r="53" spans="2:12" ht="12">
      <c r="B53" s="125"/>
      <c r="C53" s="81"/>
      <c r="D53" s="81"/>
      <c r="E53" s="81"/>
      <c r="F53" s="81"/>
      <c r="G53" s="81"/>
      <c r="H53" s="81"/>
      <c r="I53" s="81"/>
      <c r="J53" s="81"/>
      <c r="K53" s="81"/>
      <c r="L53" s="19"/>
    </row>
    <row r="54" spans="2:12" ht="12">
      <c r="B54" s="125"/>
      <c r="C54" s="81"/>
      <c r="D54" s="81"/>
      <c r="E54" s="81"/>
      <c r="F54" s="81"/>
      <c r="G54" s="81"/>
      <c r="H54" s="81"/>
      <c r="I54" s="81"/>
      <c r="J54" s="81"/>
      <c r="K54" s="81"/>
      <c r="L54" s="19"/>
    </row>
    <row r="55" spans="2:12" ht="12">
      <c r="B55" s="125"/>
      <c r="C55" s="81"/>
      <c r="D55" s="81"/>
      <c r="E55" s="81"/>
      <c r="F55" s="81"/>
      <c r="G55" s="81"/>
      <c r="H55" s="81"/>
      <c r="I55" s="81"/>
      <c r="J55" s="81"/>
      <c r="K55" s="81"/>
      <c r="L55" s="19"/>
    </row>
    <row r="56" spans="2:12" ht="12">
      <c r="B56" s="125"/>
      <c r="C56" s="81"/>
      <c r="D56" s="81"/>
      <c r="E56" s="81"/>
      <c r="F56" s="81"/>
      <c r="G56" s="81"/>
      <c r="H56" s="81"/>
      <c r="I56" s="81"/>
      <c r="J56" s="81"/>
      <c r="K56" s="81"/>
      <c r="L56" s="19"/>
    </row>
    <row r="57" spans="2:12" ht="12">
      <c r="B57" s="125"/>
      <c r="C57" s="81"/>
      <c r="D57" s="81"/>
      <c r="E57" s="81"/>
      <c r="F57" s="81"/>
      <c r="G57" s="81"/>
      <c r="H57" s="81"/>
      <c r="I57" s="81"/>
      <c r="J57" s="81"/>
      <c r="K57" s="81"/>
      <c r="L57" s="19"/>
    </row>
    <row r="58" spans="2:12" ht="12">
      <c r="B58" s="125"/>
      <c r="C58" s="81"/>
      <c r="D58" s="81"/>
      <c r="E58" s="81"/>
      <c r="F58" s="81"/>
      <c r="G58" s="81"/>
      <c r="H58" s="81"/>
      <c r="I58" s="81"/>
      <c r="J58" s="81"/>
      <c r="K58" s="81"/>
      <c r="L58" s="19"/>
    </row>
    <row r="59" spans="2:12" ht="12">
      <c r="B59" s="125"/>
      <c r="C59" s="81"/>
      <c r="D59" s="81"/>
      <c r="E59" s="81"/>
      <c r="F59" s="81"/>
      <c r="G59" s="81"/>
      <c r="H59" s="81"/>
      <c r="I59" s="81"/>
      <c r="J59" s="81"/>
      <c r="K59" s="81"/>
      <c r="L59" s="19"/>
    </row>
    <row r="60" spans="2:12" ht="12">
      <c r="B60" s="125"/>
      <c r="C60" s="81"/>
      <c r="D60" s="81"/>
      <c r="E60" s="81"/>
      <c r="F60" s="81"/>
      <c r="G60" s="81"/>
      <c r="H60" s="81"/>
      <c r="I60" s="81"/>
      <c r="J60" s="81"/>
      <c r="K60" s="81"/>
      <c r="L60" s="19"/>
    </row>
    <row r="61" spans="1:31" s="2" customFormat="1" ht="12.75">
      <c r="A61" s="27"/>
      <c r="B61" s="128"/>
      <c r="C61" s="129"/>
      <c r="D61" s="152" t="s">
        <v>48</v>
      </c>
      <c r="E61" s="153"/>
      <c r="F61" s="154" t="s">
        <v>49</v>
      </c>
      <c r="G61" s="152" t="s">
        <v>48</v>
      </c>
      <c r="H61" s="153"/>
      <c r="I61" s="153"/>
      <c r="J61" s="155" t="s">
        <v>49</v>
      </c>
      <c r="K61" s="153"/>
      <c r="L61" s="36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25"/>
      <c r="C62" s="81"/>
      <c r="D62" s="81"/>
      <c r="E62" s="81"/>
      <c r="F62" s="81"/>
      <c r="G62" s="81"/>
      <c r="H62" s="81"/>
      <c r="I62" s="81"/>
      <c r="J62" s="81"/>
      <c r="K62" s="81"/>
      <c r="L62" s="19"/>
    </row>
    <row r="63" spans="2:12" ht="12">
      <c r="B63" s="125"/>
      <c r="C63" s="81"/>
      <c r="D63" s="81"/>
      <c r="E63" s="81"/>
      <c r="F63" s="81"/>
      <c r="G63" s="81"/>
      <c r="H63" s="81"/>
      <c r="I63" s="81"/>
      <c r="J63" s="81"/>
      <c r="K63" s="81"/>
      <c r="L63" s="19"/>
    </row>
    <row r="64" spans="2:12" ht="12">
      <c r="B64" s="125"/>
      <c r="C64" s="81"/>
      <c r="D64" s="81"/>
      <c r="E64" s="81"/>
      <c r="F64" s="81"/>
      <c r="G64" s="81"/>
      <c r="H64" s="81"/>
      <c r="I64" s="81"/>
      <c r="J64" s="81"/>
      <c r="K64" s="81"/>
      <c r="L64" s="19"/>
    </row>
    <row r="65" spans="1:31" s="2" customFormat="1" ht="12.75">
      <c r="A65" s="27"/>
      <c r="B65" s="128"/>
      <c r="C65" s="129"/>
      <c r="D65" s="150" t="s">
        <v>50</v>
      </c>
      <c r="E65" s="156"/>
      <c r="F65" s="156"/>
      <c r="G65" s="150" t="s">
        <v>51</v>
      </c>
      <c r="H65" s="156"/>
      <c r="I65" s="156"/>
      <c r="J65" s="156"/>
      <c r="K65" s="156"/>
      <c r="L65" s="36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25"/>
      <c r="C66" s="81"/>
      <c r="D66" s="81"/>
      <c r="E66" s="81"/>
      <c r="F66" s="81"/>
      <c r="G66" s="81"/>
      <c r="H66" s="81"/>
      <c r="I66" s="81"/>
      <c r="J66" s="81"/>
      <c r="K66" s="81"/>
      <c r="L66" s="19"/>
    </row>
    <row r="67" spans="2:12" ht="12">
      <c r="B67" s="125"/>
      <c r="C67" s="81"/>
      <c r="D67" s="81"/>
      <c r="E67" s="81"/>
      <c r="F67" s="81"/>
      <c r="G67" s="81"/>
      <c r="H67" s="81"/>
      <c r="I67" s="81"/>
      <c r="J67" s="81"/>
      <c r="K67" s="81"/>
      <c r="L67" s="19"/>
    </row>
    <row r="68" spans="2:12" ht="12">
      <c r="B68" s="125"/>
      <c r="C68" s="81"/>
      <c r="D68" s="81"/>
      <c r="E68" s="81"/>
      <c r="F68" s="81"/>
      <c r="G68" s="81"/>
      <c r="H68" s="81"/>
      <c r="I68" s="81"/>
      <c r="J68" s="81"/>
      <c r="K68" s="81"/>
      <c r="L68" s="19"/>
    </row>
    <row r="69" spans="2:12" ht="12">
      <c r="B69" s="125"/>
      <c r="C69" s="81"/>
      <c r="D69" s="81"/>
      <c r="E69" s="81"/>
      <c r="F69" s="81"/>
      <c r="G69" s="81"/>
      <c r="H69" s="81"/>
      <c r="I69" s="81"/>
      <c r="J69" s="81"/>
      <c r="K69" s="81"/>
      <c r="L69" s="19"/>
    </row>
    <row r="70" spans="2:12" ht="12">
      <c r="B70" s="125"/>
      <c r="C70" s="81"/>
      <c r="D70" s="81"/>
      <c r="E70" s="81"/>
      <c r="F70" s="81"/>
      <c r="G70" s="81"/>
      <c r="H70" s="81"/>
      <c r="I70" s="81"/>
      <c r="J70" s="81"/>
      <c r="K70" s="81"/>
      <c r="L70" s="19"/>
    </row>
    <row r="71" spans="2:12" ht="12">
      <c r="B71" s="125"/>
      <c r="C71" s="81"/>
      <c r="D71" s="81"/>
      <c r="E71" s="81"/>
      <c r="F71" s="81"/>
      <c r="G71" s="81"/>
      <c r="H71" s="81"/>
      <c r="I71" s="81"/>
      <c r="J71" s="81"/>
      <c r="K71" s="81"/>
      <c r="L71" s="19"/>
    </row>
    <row r="72" spans="2:12" ht="12">
      <c r="B72" s="125"/>
      <c r="C72" s="81"/>
      <c r="D72" s="81"/>
      <c r="E72" s="81"/>
      <c r="F72" s="81"/>
      <c r="G72" s="81"/>
      <c r="H72" s="81"/>
      <c r="I72" s="81"/>
      <c r="J72" s="81"/>
      <c r="K72" s="81"/>
      <c r="L72" s="19"/>
    </row>
    <row r="73" spans="2:12" ht="12">
      <c r="B73" s="125"/>
      <c r="C73" s="81"/>
      <c r="D73" s="81"/>
      <c r="E73" s="81"/>
      <c r="F73" s="81"/>
      <c r="G73" s="81"/>
      <c r="H73" s="81"/>
      <c r="I73" s="81"/>
      <c r="J73" s="81"/>
      <c r="K73" s="81"/>
      <c r="L73" s="19"/>
    </row>
    <row r="74" spans="2:12" ht="12">
      <c r="B74" s="125"/>
      <c r="C74" s="81"/>
      <c r="D74" s="81"/>
      <c r="E74" s="81"/>
      <c r="F74" s="81"/>
      <c r="G74" s="81"/>
      <c r="H74" s="81"/>
      <c r="I74" s="81"/>
      <c r="J74" s="81"/>
      <c r="K74" s="81"/>
      <c r="L74" s="19"/>
    </row>
    <row r="75" spans="2:12" ht="12">
      <c r="B75" s="125"/>
      <c r="C75" s="81"/>
      <c r="D75" s="81"/>
      <c r="E75" s="81"/>
      <c r="F75" s="81"/>
      <c r="G75" s="81"/>
      <c r="H75" s="81"/>
      <c r="I75" s="81"/>
      <c r="J75" s="81"/>
      <c r="K75" s="81"/>
      <c r="L75" s="19"/>
    </row>
    <row r="76" spans="1:31" s="2" customFormat="1" ht="12.75">
      <c r="A76" s="27"/>
      <c r="B76" s="128"/>
      <c r="C76" s="129"/>
      <c r="D76" s="152" t="s">
        <v>48</v>
      </c>
      <c r="E76" s="153"/>
      <c r="F76" s="154" t="s">
        <v>49</v>
      </c>
      <c r="G76" s="152" t="s">
        <v>48</v>
      </c>
      <c r="H76" s="153"/>
      <c r="I76" s="153"/>
      <c r="J76" s="155" t="s">
        <v>49</v>
      </c>
      <c r="K76" s="153"/>
      <c r="L76" s="36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36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2:11" ht="12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 ht="12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 ht="12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31" s="2" customFormat="1" ht="6.95" customHeight="1">
      <c r="A81" s="27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36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128"/>
      <c r="C82" s="126" t="s">
        <v>87</v>
      </c>
      <c r="D82" s="129"/>
      <c r="E82" s="129"/>
      <c r="F82" s="129"/>
      <c r="G82" s="129"/>
      <c r="H82" s="129"/>
      <c r="I82" s="129"/>
      <c r="J82" s="129"/>
      <c r="K82" s="129"/>
      <c r="L82" s="36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36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128"/>
      <c r="C84" s="127" t="s">
        <v>14</v>
      </c>
      <c r="D84" s="129"/>
      <c r="E84" s="129"/>
      <c r="F84" s="129"/>
      <c r="G84" s="129"/>
      <c r="H84" s="129"/>
      <c r="I84" s="129"/>
      <c r="J84" s="129"/>
      <c r="K84" s="129"/>
      <c r="L84" s="36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128"/>
      <c r="C85" s="129"/>
      <c r="D85" s="129"/>
      <c r="E85" s="247" t="str">
        <f>E7</f>
        <v>Snížení energetické náročnosti MÚ Trutnov</v>
      </c>
      <c r="F85" s="248"/>
      <c r="G85" s="248"/>
      <c r="H85" s="248"/>
      <c r="I85" s="129"/>
      <c r="J85" s="129"/>
      <c r="K85" s="129"/>
      <c r="L85" s="36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128"/>
      <c r="C86" s="127" t="s">
        <v>85</v>
      </c>
      <c r="D86" s="129"/>
      <c r="E86" s="129"/>
      <c r="F86" s="129"/>
      <c r="G86" s="129"/>
      <c r="H86" s="129"/>
      <c r="I86" s="129"/>
      <c r="J86" s="129"/>
      <c r="K86" s="129"/>
      <c r="L86" s="3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128"/>
      <c r="C87" s="129"/>
      <c r="D87" s="129"/>
      <c r="E87" s="249" t="str">
        <f>E9</f>
        <v>TRUTNOV 1 - SO-01-Vlastní budova</v>
      </c>
      <c r="F87" s="250"/>
      <c r="G87" s="250"/>
      <c r="H87" s="250"/>
      <c r="I87" s="129"/>
      <c r="J87" s="129"/>
      <c r="K87" s="129"/>
      <c r="L87" s="36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36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128"/>
      <c r="C89" s="127" t="s">
        <v>18</v>
      </c>
      <c r="D89" s="129"/>
      <c r="E89" s="129"/>
      <c r="F89" s="130" t="str">
        <f>F12</f>
        <v>Trutnov,Slovanské nám. 165</v>
      </c>
      <c r="G89" s="129"/>
      <c r="H89" s="129"/>
      <c r="I89" s="127" t="s">
        <v>20</v>
      </c>
      <c r="J89" s="131" t="str">
        <f>IF(J12="","",J12)</f>
        <v>13. 10. 2019</v>
      </c>
      <c r="K89" s="129"/>
      <c r="L89" s="36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36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25.7" customHeight="1">
      <c r="A91" s="27"/>
      <c r="B91" s="128"/>
      <c r="C91" s="127" t="s">
        <v>22</v>
      </c>
      <c r="D91" s="129"/>
      <c r="E91" s="129"/>
      <c r="F91" s="130" t="str">
        <f>E15</f>
        <v>Město Trutnov</v>
      </c>
      <c r="G91" s="129"/>
      <c r="H91" s="129"/>
      <c r="I91" s="127" t="s">
        <v>28</v>
      </c>
      <c r="J91" s="161" t="str">
        <f>E21</f>
        <v>Ing. Radek Pálenkáš</v>
      </c>
      <c r="K91" s="129"/>
      <c r="L91" s="36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128"/>
      <c r="C92" s="127" t="s">
        <v>26</v>
      </c>
      <c r="D92" s="129"/>
      <c r="E92" s="129"/>
      <c r="F92" s="130" t="str">
        <f>IF(E18="","",E18)</f>
        <v>bude určen  ve výběrovém řízení</v>
      </c>
      <c r="G92" s="129"/>
      <c r="H92" s="129"/>
      <c r="I92" s="127" t="s">
        <v>30</v>
      </c>
      <c r="J92" s="161" t="str">
        <f>E24</f>
        <v>Ing.Pavel Michálek</v>
      </c>
      <c r="K92" s="129"/>
      <c r="L92" s="36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36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128"/>
      <c r="C94" s="162" t="s">
        <v>88</v>
      </c>
      <c r="D94" s="141"/>
      <c r="E94" s="141"/>
      <c r="F94" s="141"/>
      <c r="G94" s="141"/>
      <c r="H94" s="141"/>
      <c r="I94" s="141"/>
      <c r="J94" s="163" t="s">
        <v>89</v>
      </c>
      <c r="K94" s="141"/>
      <c r="L94" s="36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36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128"/>
      <c r="C96" s="164" t="s">
        <v>90</v>
      </c>
      <c r="D96" s="129"/>
      <c r="E96" s="129"/>
      <c r="F96" s="129"/>
      <c r="G96" s="129"/>
      <c r="H96" s="129"/>
      <c r="I96" s="129"/>
      <c r="J96" s="136">
        <f>J136</f>
        <v>0</v>
      </c>
      <c r="K96" s="129"/>
      <c r="L96" s="36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6" t="s">
        <v>91</v>
      </c>
    </row>
    <row r="97" spans="2:12" s="9" customFormat="1" ht="24.95" customHeight="1">
      <c r="B97" s="165"/>
      <c r="C97" s="166"/>
      <c r="D97" s="167" t="s">
        <v>92</v>
      </c>
      <c r="E97" s="168"/>
      <c r="F97" s="168"/>
      <c r="G97" s="168"/>
      <c r="H97" s="168"/>
      <c r="I97" s="168"/>
      <c r="J97" s="169">
        <f>J137</f>
        <v>0</v>
      </c>
      <c r="K97" s="166"/>
      <c r="L97" s="85"/>
    </row>
    <row r="98" spans="2:12" s="10" customFormat="1" ht="19.9" customHeight="1">
      <c r="B98" s="170"/>
      <c r="C98" s="171"/>
      <c r="D98" s="172" t="s">
        <v>93</v>
      </c>
      <c r="E98" s="173"/>
      <c r="F98" s="173"/>
      <c r="G98" s="173"/>
      <c r="H98" s="173"/>
      <c r="I98" s="173"/>
      <c r="J98" s="174">
        <f>J138</f>
        <v>0</v>
      </c>
      <c r="K98" s="171"/>
      <c r="L98" s="86"/>
    </row>
    <row r="99" spans="2:12" s="10" customFormat="1" ht="19.9" customHeight="1">
      <c r="B99" s="170"/>
      <c r="C99" s="171"/>
      <c r="D99" s="172" t="s">
        <v>94</v>
      </c>
      <c r="E99" s="173"/>
      <c r="F99" s="173"/>
      <c r="G99" s="173"/>
      <c r="H99" s="173"/>
      <c r="I99" s="173"/>
      <c r="J99" s="174">
        <f>J141</f>
        <v>0</v>
      </c>
      <c r="K99" s="171"/>
      <c r="L99" s="86"/>
    </row>
    <row r="100" spans="2:12" s="10" customFormat="1" ht="19.9" customHeight="1">
      <c r="B100" s="170"/>
      <c r="C100" s="171"/>
      <c r="D100" s="172" t="s">
        <v>95</v>
      </c>
      <c r="E100" s="173"/>
      <c r="F100" s="173"/>
      <c r="G100" s="173"/>
      <c r="H100" s="173"/>
      <c r="I100" s="173"/>
      <c r="J100" s="174">
        <f>J147</f>
        <v>0</v>
      </c>
      <c r="K100" s="171"/>
      <c r="L100" s="86"/>
    </row>
    <row r="101" spans="2:12" s="10" customFormat="1" ht="19.9" customHeight="1">
      <c r="B101" s="170"/>
      <c r="C101" s="171"/>
      <c r="D101" s="172" t="s">
        <v>96</v>
      </c>
      <c r="E101" s="173"/>
      <c r="F101" s="173"/>
      <c r="G101" s="173"/>
      <c r="H101" s="173"/>
      <c r="I101" s="173"/>
      <c r="J101" s="174">
        <f>J160</f>
        <v>0</v>
      </c>
      <c r="K101" s="171"/>
      <c r="L101" s="86"/>
    </row>
    <row r="102" spans="2:12" s="10" customFormat="1" ht="19.9" customHeight="1">
      <c r="B102" s="170"/>
      <c r="C102" s="171"/>
      <c r="D102" s="172" t="s">
        <v>97</v>
      </c>
      <c r="E102" s="173"/>
      <c r="F102" s="173"/>
      <c r="G102" s="173"/>
      <c r="H102" s="173"/>
      <c r="I102" s="173"/>
      <c r="J102" s="174">
        <f>J166</f>
        <v>0</v>
      </c>
      <c r="K102" s="171"/>
      <c r="L102" s="86"/>
    </row>
    <row r="103" spans="2:12" s="9" customFormat="1" ht="24.95" customHeight="1">
      <c r="B103" s="165"/>
      <c r="C103" s="166"/>
      <c r="D103" s="167" t="s">
        <v>98</v>
      </c>
      <c r="E103" s="168"/>
      <c r="F103" s="168"/>
      <c r="G103" s="168"/>
      <c r="H103" s="168"/>
      <c r="I103" s="168"/>
      <c r="J103" s="169">
        <f>J168</f>
        <v>0</v>
      </c>
      <c r="K103" s="166"/>
      <c r="L103" s="85"/>
    </row>
    <row r="104" spans="2:12" s="10" customFormat="1" ht="19.9" customHeight="1">
      <c r="B104" s="170"/>
      <c r="C104" s="171"/>
      <c r="D104" s="172" t="s">
        <v>99</v>
      </c>
      <c r="E104" s="173"/>
      <c r="F104" s="173"/>
      <c r="G104" s="173"/>
      <c r="H104" s="173"/>
      <c r="I104" s="173"/>
      <c r="J104" s="174">
        <f>J169</f>
        <v>0</v>
      </c>
      <c r="K104" s="171"/>
      <c r="L104" s="86"/>
    </row>
    <row r="105" spans="2:12" s="10" customFormat="1" ht="19.9" customHeight="1">
      <c r="B105" s="170"/>
      <c r="C105" s="171"/>
      <c r="D105" s="172" t="s">
        <v>100</v>
      </c>
      <c r="E105" s="173"/>
      <c r="F105" s="173"/>
      <c r="G105" s="173"/>
      <c r="H105" s="173"/>
      <c r="I105" s="173"/>
      <c r="J105" s="174">
        <f>J170</f>
        <v>0</v>
      </c>
      <c r="K105" s="171"/>
      <c r="L105" s="86"/>
    </row>
    <row r="106" spans="2:12" s="10" customFormat="1" ht="19.9" customHeight="1">
      <c r="B106" s="170"/>
      <c r="C106" s="171"/>
      <c r="D106" s="172" t="s">
        <v>101</v>
      </c>
      <c r="E106" s="173"/>
      <c r="F106" s="173"/>
      <c r="G106" s="173"/>
      <c r="H106" s="173"/>
      <c r="I106" s="173"/>
      <c r="J106" s="174">
        <f>J172</f>
        <v>0</v>
      </c>
      <c r="K106" s="171"/>
      <c r="L106" s="86"/>
    </row>
    <row r="107" spans="2:12" s="10" customFormat="1" ht="19.9" customHeight="1">
      <c r="B107" s="170"/>
      <c r="C107" s="171"/>
      <c r="D107" s="172" t="s">
        <v>102</v>
      </c>
      <c r="E107" s="173"/>
      <c r="F107" s="173"/>
      <c r="G107" s="173"/>
      <c r="H107" s="173"/>
      <c r="I107" s="173"/>
      <c r="J107" s="174">
        <f>J187</f>
        <v>0</v>
      </c>
      <c r="K107" s="171"/>
      <c r="L107" s="86"/>
    </row>
    <row r="108" spans="2:12" s="10" customFormat="1" ht="19.9" customHeight="1">
      <c r="B108" s="170"/>
      <c r="C108" s="171"/>
      <c r="D108" s="172" t="s">
        <v>103</v>
      </c>
      <c r="E108" s="173"/>
      <c r="F108" s="173"/>
      <c r="G108" s="173"/>
      <c r="H108" s="173"/>
      <c r="I108" s="173"/>
      <c r="J108" s="174">
        <f>J195</f>
        <v>0</v>
      </c>
      <c r="K108" s="171"/>
      <c r="L108" s="86"/>
    </row>
    <row r="109" spans="2:12" s="10" customFormat="1" ht="19.9" customHeight="1">
      <c r="B109" s="170"/>
      <c r="C109" s="171"/>
      <c r="D109" s="172" t="s">
        <v>104</v>
      </c>
      <c r="E109" s="173"/>
      <c r="F109" s="173"/>
      <c r="G109" s="173"/>
      <c r="H109" s="173"/>
      <c r="I109" s="173"/>
      <c r="J109" s="174">
        <f>J222</f>
        <v>0</v>
      </c>
      <c r="K109" s="171"/>
      <c r="L109" s="86"/>
    </row>
    <row r="110" spans="2:12" s="10" customFormat="1" ht="19.9" customHeight="1">
      <c r="B110" s="170"/>
      <c r="C110" s="171"/>
      <c r="D110" s="172" t="s">
        <v>105</v>
      </c>
      <c r="E110" s="173"/>
      <c r="F110" s="173"/>
      <c r="G110" s="173"/>
      <c r="H110" s="173"/>
      <c r="I110" s="173"/>
      <c r="J110" s="174">
        <f>J242</f>
        <v>0</v>
      </c>
      <c r="K110" s="171"/>
      <c r="L110" s="86"/>
    </row>
    <row r="111" spans="2:12" s="10" customFormat="1" ht="19.9" customHeight="1">
      <c r="B111" s="170"/>
      <c r="C111" s="171"/>
      <c r="D111" s="172" t="s">
        <v>106</v>
      </c>
      <c r="E111" s="173"/>
      <c r="F111" s="173"/>
      <c r="G111" s="173"/>
      <c r="H111" s="173"/>
      <c r="I111" s="173"/>
      <c r="J111" s="174">
        <f>J251</f>
        <v>0</v>
      </c>
      <c r="K111" s="171"/>
      <c r="L111" s="86"/>
    </row>
    <row r="112" spans="2:12" s="10" customFormat="1" ht="19.9" customHeight="1">
      <c r="B112" s="170"/>
      <c r="C112" s="171"/>
      <c r="D112" s="172" t="s">
        <v>107</v>
      </c>
      <c r="E112" s="173"/>
      <c r="F112" s="173"/>
      <c r="G112" s="173"/>
      <c r="H112" s="173"/>
      <c r="I112" s="173"/>
      <c r="J112" s="174">
        <f>J255</f>
        <v>0</v>
      </c>
      <c r="K112" s="171"/>
      <c r="L112" s="86"/>
    </row>
    <row r="113" spans="2:12" s="9" customFormat="1" ht="24.95" customHeight="1">
      <c r="B113" s="165"/>
      <c r="C113" s="166"/>
      <c r="D113" s="167" t="s">
        <v>108</v>
      </c>
      <c r="E113" s="168"/>
      <c r="F113" s="168"/>
      <c r="G113" s="168"/>
      <c r="H113" s="168"/>
      <c r="I113" s="168"/>
      <c r="J113" s="169">
        <f>J266</f>
        <v>0</v>
      </c>
      <c r="K113" s="166"/>
      <c r="L113" s="85"/>
    </row>
    <row r="114" spans="2:12" s="10" customFormat="1" ht="19.9" customHeight="1">
      <c r="B114" s="170"/>
      <c r="C114" s="171"/>
      <c r="D114" s="172" t="s">
        <v>109</v>
      </c>
      <c r="E114" s="173"/>
      <c r="F114" s="173"/>
      <c r="G114" s="173"/>
      <c r="H114" s="173"/>
      <c r="I114" s="173"/>
      <c r="J114" s="174">
        <f>J267</f>
        <v>0</v>
      </c>
      <c r="K114" s="171"/>
      <c r="L114" s="86"/>
    </row>
    <row r="115" spans="2:12" s="10" customFormat="1" ht="19.9" customHeight="1">
      <c r="B115" s="170"/>
      <c r="C115" s="171"/>
      <c r="D115" s="172" t="s">
        <v>110</v>
      </c>
      <c r="E115" s="173"/>
      <c r="F115" s="173"/>
      <c r="G115" s="173"/>
      <c r="H115" s="173"/>
      <c r="I115" s="173"/>
      <c r="J115" s="174">
        <f>J269</f>
        <v>0</v>
      </c>
      <c r="K115" s="171"/>
      <c r="L115" s="86"/>
    </row>
    <row r="116" spans="2:12" s="10" customFormat="1" ht="19.9" customHeight="1">
      <c r="B116" s="170"/>
      <c r="C116" s="171"/>
      <c r="D116" s="172" t="s">
        <v>111</v>
      </c>
      <c r="E116" s="173"/>
      <c r="F116" s="173"/>
      <c r="G116" s="173"/>
      <c r="H116" s="173"/>
      <c r="I116" s="173"/>
      <c r="J116" s="174">
        <f>J273</f>
        <v>0</v>
      </c>
      <c r="K116" s="171"/>
      <c r="L116" s="86"/>
    </row>
    <row r="117" spans="1:31" s="2" customFormat="1" ht="21.75" customHeight="1">
      <c r="A117" s="27"/>
      <c r="B117" s="128"/>
      <c r="C117" s="129"/>
      <c r="D117" s="129"/>
      <c r="E117" s="129"/>
      <c r="F117" s="129"/>
      <c r="G117" s="129"/>
      <c r="H117" s="129"/>
      <c r="I117" s="129"/>
      <c r="J117" s="129"/>
      <c r="K117" s="129"/>
      <c r="L117" s="36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157"/>
      <c r="C118" s="158"/>
      <c r="D118" s="158"/>
      <c r="E118" s="158"/>
      <c r="F118" s="158"/>
      <c r="G118" s="158"/>
      <c r="H118" s="158"/>
      <c r="I118" s="158"/>
      <c r="J118" s="158"/>
      <c r="K118" s="158"/>
      <c r="L118" s="36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1" ht="12"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ht="12"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2:11" ht="12">
      <c r="B121" s="81"/>
      <c r="C121" s="81"/>
      <c r="D121" s="81"/>
      <c r="E121" s="81"/>
      <c r="F121" s="81"/>
      <c r="G121" s="81"/>
      <c r="H121" s="81"/>
      <c r="I121" s="81"/>
      <c r="J121" s="81"/>
      <c r="K121" s="81"/>
    </row>
    <row r="122" spans="1:31" s="2" customFormat="1" ht="6.95" customHeight="1">
      <c r="A122" s="27"/>
      <c r="B122" s="159"/>
      <c r="C122" s="160"/>
      <c r="D122" s="160"/>
      <c r="E122" s="160"/>
      <c r="F122" s="160"/>
      <c r="G122" s="160"/>
      <c r="H122" s="160"/>
      <c r="I122" s="160"/>
      <c r="J122" s="160"/>
      <c r="K122" s="160"/>
      <c r="L122" s="36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24.95" customHeight="1">
      <c r="A123" s="27"/>
      <c r="B123" s="128"/>
      <c r="C123" s="126" t="s">
        <v>112</v>
      </c>
      <c r="D123" s="129"/>
      <c r="E123" s="129"/>
      <c r="F123" s="129"/>
      <c r="G123" s="129"/>
      <c r="H123" s="129"/>
      <c r="I123" s="129"/>
      <c r="J123" s="129"/>
      <c r="K123" s="129"/>
      <c r="L123" s="36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6.95" customHeight="1">
      <c r="A124" s="27"/>
      <c r="B124" s="128"/>
      <c r="C124" s="129"/>
      <c r="D124" s="129"/>
      <c r="E124" s="129"/>
      <c r="F124" s="129"/>
      <c r="G124" s="129"/>
      <c r="H124" s="129"/>
      <c r="I124" s="129"/>
      <c r="J124" s="129"/>
      <c r="K124" s="129"/>
      <c r="L124" s="36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12" customHeight="1">
      <c r="A125" s="27"/>
      <c r="B125" s="128"/>
      <c r="C125" s="127" t="s">
        <v>14</v>
      </c>
      <c r="D125" s="129"/>
      <c r="E125" s="129"/>
      <c r="F125" s="129"/>
      <c r="G125" s="129"/>
      <c r="H125" s="129"/>
      <c r="I125" s="129"/>
      <c r="J125" s="129"/>
      <c r="K125" s="129"/>
      <c r="L125" s="36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6.5" customHeight="1">
      <c r="A126" s="27"/>
      <c r="B126" s="128"/>
      <c r="C126" s="129"/>
      <c r="D126" s="129"/>
      <c r="E126" s="247" t="str">
        <f>E7</f>
        <v>Snížení energetické náročnosti MÚ Trutnov</v>
      </c>
      <c r="F126" s="248"/>
      <c r="G126" s="248"/>
      <c r="H126" s="248"/>
      <c r="I126" s="129"/>
      <c r="J126" s="129"/>
      <c r="K126" s="129"/>
      <c r="L126" s="36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12" customHeight="1">
      <c r="A127" s="27"/>
      <c r="B127" s="128"/>
      <c r="C127" s="127" t="s">
        <v>85</v>
      </c>
      <c r="D127" s="129"/>
      <c r="E127" s="129"/>
      <c r="F127" s="129"/>
      <c r="G127" s="129"/>
      <c r="H127" s="129"/>
      <c r="I127" s="129"/>
      <c r="J127" s="129"/>
      <c r="K127" s="129"/>
      <c r="L127" s="36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6.5" customHeight="1">
      <c r="A128" s="27"/>
      <c r="B128" s="128"/>
      <c r="C128" s="129"/>
      <c r="D128" s="129"/>
      <c r="E128" s="249" t="str">
        <f>E9</f>
        <v>TRUTNOV 1 - SO-01-Vlastní budova</v>
      </c>
      <c r="F128" s="250"/>
      <c r="G128" s="250"/>
      <c r="H128" s="250"/>
      <c r="I128" s="129"/>
      <c r="J128" s="129"/>
      <c r="K128" s="129"/>
      <c r="L128" s="36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2" customFormat="1" ht="6.95" customHeight="1">
      <c r="A129" s="27"/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36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2" customFormat="1" ht="12" customHeight="1">
      <c r="A130" s="27"/>
      <c r="B130" s="128"/>
      <c r="C130" s="127" t="s">
        <v>18</v>
      </c>
      <c r="D130" s="129"/>
      <c r="E130" s="129"/>
      <c r="F130" s="130" t="str">
        <f>F12</f>
        <v>Trutnov,Slovanské nám. 165</v>
      </c>
      <c r="G130" s="129"/>
      <c r="H130" s="129"/>
      <c r="I130" s="127" t="s">
        <v>20</v>
      </c>
      <c r="J130" s="131" t="str">
        <f>IF(J12="","",J12)</f>
        <v>13. 10. 2019</v>
      </c>
      <c r="K130" s="129"/>
      <c r="L130" s="36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2" customFormat="1" ht="6.95" customHeight="1">
      <c r="A131" s="27"/>
      <c r="B131" s="128"/>
      <c r="C131" s="129"/>
      <c r="D131" s="129"/>
      <c r="E131" s="129"/>
      <c r="F131" s="129"/>
      <c r="G131" s="129"/>
      <c r="H131" s="129"/>
      <c r="I131" s="129"/>
      <c r="J131" s="129"/>
      <c r="K131" s="129"/>
      <c r="L131" s="36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2" customFormat="1" ht="25.7" customHeight="1">
      <c r="A132" s="27"/>
      <c r="B132" s="128"/>
      <c r="C132" s="127" t="s">
        <v>22</v>
      </c>
      <c r="D132" s="129"/>
      <c r="E132" s="129"/>
      <c r="F132" s="130" t="str">
        <f>E15</f>
        <v>Město Trutnov</v>
      </c>
      <c r="G132" s="129"/>
      <c r="H132" s="129"/>
      <c r="I132" s="127" t="s">
        <v>28</v>
      </c>
      <c r="J132" s="161" t="str">
        <f>E21</f>
        <v>Ing. Radek Pálenkáš</v>
      </c>
      <c r="K132" s="129"/>
      <c r="L132" s="36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2" customFormat="1" ht="15.2" customHeight="1">
      <c r="A133" s="27"/>
      <c r="B133" s="128"/>
      <c r="C133" s="127" t="s">
        <v>26</v>
      </c>
      <c r="D133" s="129"/>
      <c r="E133" s="129"/>
      <c r="F133" s="130" t="str">
        <f>IF(E18="","",E18)</f>
        <v>bude určen  ve výběrovém řízení</v>
      </c>
      <c r="G133" s="129"/>
      <c r="H133" s="129"/>
      <c r="I133" s="127" t="s">
        <v>30</v>
      </c>
      <c r="J133" s="161" t="str">
        <f>E24</f>
        <v>Ing.Pavel Michálek</v>
      </c>
      <c r="K133" s="129"/>
      <c r="L133" s="36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2" customFormat="1" ht="10.35" customHeight="1">
      <c r="A134" s="27"/>
      <c r="B134" s="128"/>
      <c r="C134" s="129"/>
      <c r="D134" s="129"/>
      <c r="E134" s="129"/>
      <c r="F134" s="129"/>
      <c r="G134" s="129"/>
      <c r="H134" s="129"/>
      <c r="I134" s="129"/>
      <c r="J134" s="129"/>
      <c r="K134" s="129"/>
      <c r="L134" s="36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11" customFormat="1" ht="29.25" customHeight="1">
      <c r="A135" s="87"/>
      <c r="B135" s="175"/>
      <c r="C135" s="176" t="s">
        <v>113</v>
      </c>
      <c r="D135" s="177" t="s">
        <v>58</v>
      </c>
      <c r="E135" s="177" t="s">
        <v>54</v>
      </c>
      <c r="F135" s="177" t="s">
        <v>55</v>
      </c>
      <c r="G135" s="177" t="s">
        <v>114</v>
      </c>
      <c r="H135" s="177" t="s">
        <v>115</v>
      </c>
      <c r="I135" s="177" t="s">
        <v>116</v>
      </c>
      <c r="J135" s="177" t="s">
        <v>89</v>
      </c>
      <c r="K135" s="178" t="s">
        <v>117</v>
      </c>
      <c r="L135" s="88"/>
      <c r="M135" s="55" t="s">
        <v>1</v>
      </c>
      <c r="N135" s="56" t="s">
        <v>37</v>
      </c>
      <c r="O135" s="56" t="s">
        <v>118</v>
      </c>
      <c r="P135" s="56" t="s">
        <v>119</v>
      </c>
      <c r="Q135" s="56" t="s">
        <v>120</v>
      </c>
      <c r="R135" s="56" t="s">
        <v>121</v>
      </c>
      <c r="S135" s="56" t="s">
        <v>122</v>
      </c>
      <c r="T135" s="57" t="s">
        <v>123</v>
      </c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:63" s="2" customFormat="1" ht="22.9" customHeight="1">
      <c r="A136" s="27"/>
      <c r="B136" s="128"/>
      <c r="C136" s="179" t="s">
        <v>124</v>
      </c>
      <c r="D136" s="129"/>
      <c r="E136" s="129"/>
      <c r="F136" s="129"/>
      <c r="G136" s="129"/>
      <c r="H136" s="129"/>
      <c r="I136" s="129"/>
      <c r="J136" s="180">
        <f>BK136</f>
        <v>0</v>
      </c>
      <c r="K136" s="129"/>
      <c r="L136" s="28"/>
      <c r="M136" s="58"/>
      <c r="N136" s="49"/>
      <c r="O136" s="59"/>
      <c r="P136" s="89">
        <f>P137+P168+P266</f>
        <v>2536.499674</v>
      </c>
      <c r="Q136" s="59"/>
      <c r="R136" s="89">
        <f>R137+R168+R266</f>
        <v>13.56914072</v>
      </c>
      <c r="S136" s="59"/>
      <c r="T136" s="90">
        <f>T137+T168+T266</f>
        <v>69.6549094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T136" s="16" t="s">
        <v>72</v>
      </c>
      <c r="AU136" s="16" t="s">
        <v>91</v>
      </c>
      <c r="BK136" s="91">
        <f>BK137+BK168+BK266</f>
        <v>0</v>
      </c>
    </row>
    <row r="137" spans="2:63" s="12" customFormat="1" ht="25.9" customHeight="1">
      <c r="B137" s="181"/>
      <c r="C137" s="182"/>
      <c r="D137" s="183" t="s">
        <v>72</v>
      </c>
      <c r="E137" s="184" t="s">
        <v>125</v>
      </c>
      <c r="F137" s="184" t="s">
        <v>126</v>
      </c>
      <c r="G137" s="182"/>
      <c r="H137" s="182"/>
      <c r="I137" s="182"/>
      <c r="J137" s="185">
        <f>BK137</f>
        <v>0</v>
      </c>
      <c r="K137" s="182"/>
      <c r="L137" s="92"/>
      <c r="M137" s="94"/>
      <c r="N137" s="95"/>
      <c r="O137" s="95"/>
      <c r="P137" s="96">
        <f>P138+P141+P147+P160+P166</f>
        <v>1250.277486</v>
      </c>
      <c r="Q137" s="95"/>
      <c r="R137" s="96">
        <f>R138+R141+R147+R160+R166</f>
        <v>5.0448284</v>
      </c>
      <c r="S137" s="95"/>
      <c r="T137" s="97">
        <f>T138+T141+T147+T160+T166</f>
        <v>59.29866</v>
      </c>
      <c r="AR137" s="93" t="s">
        <v>81</v>
      </c>
      <c r="AT137" s="98" t="s">
        <v>72</v>
      </c>
      <c r="AU137" s="98" t="s">
        <v>73</v>
      </c>
      <c r="AY137" s="93" t="s">
        <v>127</v>
      </c>
      <c r="BK137" s="99">
        <f>BK138+BK141+BK147+BK160+BK166</f>
        <v>0</v>
      </c>
    </row>
    <row r="138" spans="2:63" s="12" customFormat="1" ht="22.9" customHeight="1">
      <c r="B138" s="181"/>
      <c r="C138" s="182"/>
      <c r="D138" s="183" t="s">
        <v>72</v>
      </c>
      <c r="E138" s="186" t="s">
        <v>128</v>
      </c>
      <c r="F138" s="186" t="s">
        <v>129</v>
      </c>
      <c r="G138" s="182"/>
      <c r="H138" s="182"/>
      <c r="I138" s="182"/>
      <c r="J138" s="187">
        <f>BK138</f>
        <v>0</v>
      </c>
      <c r="K138" s="182"/>
      <c r="L138" s="92"/>
      <c r="M138" s="94"/>
      <c r="N138" s="95"/>
      <c r="O138" s="95"/>
      <c r="P138" s="96">
        <f>SUM(P139:P140)</f>
        <v>1.7042400000000002</v>
      </c>
      <c r="Q138" s="95"/>
      <c r="R138" s="96">
        <f>SUM(R139:R140)</f>
        <v>0.4466178</v>
      </c>
      <c r="S138" s="95"/>
      <c r="T138" s="97">
        <f>SUM(T139:T140)</f>
        <v>0</v>
      </c>
      <c r="AR138" s="93" t="s">
        <v>81</v>
      </c>
      <c r="AT138" s="98" t="s">
        <v>72</v>
      </c>
      <c r="AU138" s="98" t="s">
        <v>81</v>
      </c>
      <c r="AY138" s="93" t="s">
        <v>127</v>
      </c>
      <c r="BK138" s="99">
        <f>SUM(BK139:BK140)</f>
        <v>0</v>
      </c>
    </row>
    <row r="139" spans="1:65" s="2" customFormat="1" ht="33" customHeight="1">
      <c r="A139" s="27"/>
      <c r="B139" s="128"/>
      <c r="C139" s="188" t="s">
        <v>81</v>
      </c>
      <c r="D139" s="188" t="s">
        <v>130</v>
      </c>
      <c r="E139" s="189" t="s">
        <v>131</v>
      </c>
      <c r="F139" s="190" t="s">
        <v>132</v>
      </c>
      <c r="G139" s="191" t="s">
        <v>133</v>
      </c>
      <c r="H139" s="192">
        <v>1.62</v>
      </c>
      <c r="I139" s="211"/>
      <c r="J139" s="193">
        <f>ROUND(I139*H139,2)</f>
        <v>0</v>
      </c>
      <c r="K139" s="190" t="s">
        <v>134</v>
      </c>
      <c r="L139" s="28"/>
      <c r="M139" s="100" t="s">
        <v>1</v>
      </c>
      <c r="N139" s="101" t="s">
        <v>38</v>
      </c>
      <c r="O139" s="102">
        <v>1.052</v>
      </c>
      <c r="P139" s="102">
        <f>O139*H139</f>
        <v>1.7042400000000002</v>
      </c>
      <c r="Q139" s="102">
        <v>0.27569</v>
      </c>
      <c r="R139" s="102">
        <f>Q139*H139</f>
        <v>0.4466178</v>
      </c>
      <c r="S139" s="102">
        <v>0</v>
      </c>
      <c r="T139" s="103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04" t="s">
        <v>135</v>
      </c>
      <c r="AT139" s="104" t="s">
        <v>130</v>
      </c>
      <c r="AU139" s="104" t="s">
        <v>83</v>
      </c>
      <c r="AY139" s="16" t="s">
        <v>127</v>
      </c>
      <c r="BE139" s="105">
        <f>IF(N139="základní",J139,0)</f>
        <v>0</v>
      </c>
      <c r="BF139" s="105">
        <f>IF(N139="snížená",J139,0)</f>
        <v>0</v>
      </c>
      <c r="BG139" s="105">
        <f>IF(N139="zákl. přenesená",J139,0)</f>
        <v>0</v>
      </c>
      <c r="BH139" s="105">
        <f>IF(N139="sníž. přenesená",J139,0)</f>
        <v>0</v>
      </c>
      <c r="BI139" s="105">
        <f>IF(N139="nulová",J139,0)</f>
        <v>0</v>
      </c>
      <c r="BJ139" s="16" t="s">
        <v>81</v>
      </c>
      <c r="BK139" s="105">
        <f>ROUND(I139*H139,2)</f>
        <v>0</v>
      </c>
      <c r="BL139" s="16" t="s">
        <v>135</v>
      </c>
      <c r="BM139" s="104" t="s">
        <v>136</v>
      </c>
    </row>
    <row r="140" spans="2:51" s="13" customFormat="1" ht="12">
      <c r="B140" s="194"/>
      <c r="C140" s="195"/>
      <c r="D140" s="196" t="s">
        <v>137</v>
      </c>
      <c r="E140" s="197" t="s">
        <v>1</v>
      </c>
      <c r="F140" s="198" t="s">
        <v>138</v>
      </c>
      <c r="G140" s="195"/>
      <c r="H140" s="199">
        <v>1.62</v>
      </c>
      <c r="I140" s="195"/>
      <c r="J140" s="195"/>
      <c r="K140" s="195"/>
      <c r="L140" s="106"/>
      <c r="M140" s="108"/>
      <c r="N140" s="109"/>
      <c r="O140" s="109"/>
      <c r="P140" s="109"/>
      <c r="Q140" s="109"/>
      <c r="R140" s="109"/>
      <c r="S140" s="109"/>
      <c r="T140" s="110"/>
      <c r="AT140" s="107" t="s">
        <v>137</v>
      </c>
      <c r="AU140" s="107" t="s">
        <v>83</v>
      </c>
      <c r="AV140" s="13" t="s">
        <v>83</v>
      </c>
      <c r="AW140" s="13" t="s">
        <v>29</v>
      </c>
      <c r="AX140" s="13" t="s">
        <v>81</v>
      </c>
      <c r="AY140" s="107" t="s">
        <v>127</v>
      </c>
    </row>
    <row r="141" spans="2:63" s="12" customFormat="1" ht="22.9" customHeight="1">
      <c r="B141" s="181"/>
      <c r="C141" s="182"/>
      <c r="D141" s="183" t="s">
        <v>72</v>
      </c>
      <c r="E141" s="186" t="s">
        <v>139</v>
      </c>
      <c r="F141" s="186" t="s">
        <v>140</v>
      </c>
      <c r="G141" s="182"/>
      <c r="H141" s="182"/>
      <c r="I141" s="182"/>
      <c r="J141" s="187">
        <f>BK141</f>
        <v>0</v>
      </c>
      <c r="K141" s="182"/>
      <c r="L141" s="92"/>
      <c r="M141" s="94"/>
      <c r="N141" s="95"/>
      <c r="O141" s="95"/>
      <c r="P141" s="96">
        <f>SUM(P142:P146)</f>
        <v>257.7886</v>
      </c>
      <c r="Q141" s="95"/>
      <c r="R141" s="96">
        <f>SUM(R142:R146)</f>
        <v>4.5982106</v>
      </c>
      <c r="S141" s="95"/>
      <c r="T141" s="97">
        <f>SUM(T142:T146)</f>
        <v>0</v>
      </c>
      <c r="AR141" s="93" t="s">
        <v>81</v>
      </c>
      <c r="AT141" s="98" t="s">
        <v>72</v>
      </c>
      <c r="AU141" s="98" t="s">
        <v>81</v>
      </c>
      <c r="AY141" s="93" t="s">
        <v>127</v>
      </c>
      <c r="BK141" s="99">
        <f>SUM(BK142:BK146)</f>
        <v>0</v>
      </c>
    </row>
    <row r="142" spans="1:65" s="2" customFormat="1" ht="21.75" customHeight="1">
      <c r="A142" s="27"/>
      <c r="B142" s="128"/>
      <c r="C142" s="188" t="s">
        <v>83</v>
      </c>
      <c r="D142" s="188" t="s">
        <v>130</v>
      </c>
      <c r="E142" s="189" t="s">
        <v>141</v>
      </c>
      <c r="F142" s="190" t="s">
        <v>142</v>
      </c>
      <c r="G142" s="191" t="s">
        <v>133</v>
      </c>
      <c r="H142" s="192">
        <v>261.75</v>
      </c>
      <c r="I142" s="211"/>
      <c r="J142" s="193">
        <f>ROUND(I142*H142,2)</f>
        <v>0</v>
      </c>
      <c r="K142" s="190" t="s">
        <v>134</v>
      </c>
      <c r="L142" s="28"/>
      <c r="M142" s="100" t="s">
        <v>1</v>
      </c>
      <c r="N142" s="101" t="s">
        <v>38</v>
      </c>
      <c r="O142" s="102">
        <v>0.46</v>
      </c>
      <c r="P142" s="102">
        <f>O142*H142</f>
        <v>120.405</v>
      </c>
      <c r="Q142" s="102">
        <v>0.00438</v>
      </c>
      <c r="R142" s="102">
        <f>Q142*H142</f>
        <v>1.146465</v>
      </c>
      <c r="S142" s="102">
        <v>0</v>
      </c>
      <c r="T142" s="103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04" t="s">
        <v>135</v>
      </c>
      <c r="AT142" s="104" t="s">
        <v>130</v>
      </c>
      <c r="AU142" s="104" t="s">
        <v>83</v>
      </c>
      <c r="AY142" s="16" t="s">
        <v>127</v>
      </c>
      <c r="BE142" s="105">
        <f>IF(N142="základní",J142,0)</f>
        <v>0</v>
      </c>
      <c r="BF142" s="105">
        <f>IF(N142="snížená",J142,0)</f>
        <v>0</v>
      </c>
      <c r="BG142" s="105">
        <f>IF(N142="zákl. přenesená",J142,0)</f>
        <v>0</v>
      </c>
      <c r="BH142" s="105">
        <f>IF(N142="sníž. přenesená",J142,0)</f>
        <v>0</v>
      </c>
      <c r="BI142" s="105">
        <f>IF(N142="nulová",J142,0)</f>
        <v>0</v>
      </c>
      <c r="BJ142" s="16" t="s">
        <v>81</v>
      </c>
      <c r="BK142" s="105">
        <f>ROUND(I142*H142,2)</f>
        <v>0</v>
      </c>
      <c r="BL142" s="16" t="s">
        <v>135</v>
      </c>
      <c r="BM142" s="104" t="s">
        <v>143</v>
      </c>
    </row>
    <row r="143" spans="2:51" s="13" customFormat="1" ht="12">
      <c r="B143" s="194"/>
      <c r="C143" s="195"/>
      <c r="D143" s="196" t="s">
        <v>137</v>
      </c>
      <c r="E143" s="197" t="s">
        <v>1</v>
      </c>
      <c r="F143" s="198" t="s">
        <v>144</v>
      </c>
      <c r="G143" s="195"/>
      <c r="H143" s="199">
        <v>261.75</v>
      </c>
      <c r="I143" s="195"/>
      <c r="J143" s="195"/>
      <c r="K143" s="195"/>
      <c r="L143" s="106"/>
      <c r="M143" s="108"/>
      <c r="N143" s="109"/>
      <c r="O143" s="109"/>
      <c r="P143" s="109"/>
      <c r="Q143" s="109"/>
      <c r="R143" s="109"/>
      <c r="S143" s="109"/>
      <c r="T143" s="110"/>
      <c r="AT143" s="107" t="s">
        <v>137</v>
      </c>
      <c r="AU143" s="107" t="s">
        <v>83</v>
      </c>
      <c r="AV143" s="13" t="s">
        <v>83</v>
      </c>
      <c r="AW143" s="13" t="s">
        <v>29</v>
      </c>
      <c r="AX143" s="13" t="s">
        <v>81</v>
      </c>
      <c r="AY143" s="107" t="s">
        <v>127</v>
      </c>
    </row>
    <row r="144" spans="1:65" s="2" customFormat="1" ht="21.75" customHeight="1">
      <c r="A144" s="27"/>
      <c r="B144" s="128"/>
      <c r="C144" s="188" t="s">
        <v>128</v>
      </c>
      <c r="D144" s="188" t="s">
        <v>130</v>
      </c>
      <c r="E144" s="189" t="s">
        <v>145</v>
      </c>
      <c r="F144" s="190" t="s">
        <v>146</v>
      </c>
      <c r="G144" s="191" t="s">
        <v>147</v>
      </c>
      <c r="H144" s="192">
        <v>2</v>
      </c>
      <c r="I144" s="211"/>
      <c r="J144" s="193">
        <f>ROUND(I144*H144,2)</f>
        <v>0</v>
      </c>
      <c r="K144" s="190" t="s">
        <v>134</v>
      </c>
      <c r="L144" s="28"/>
      <c r="M144" s="100" t="s">
        <v>1</v>
      </c>
      <c r="N144" s="101" t="s">
        <v>38</v>
      </c>
      <c r="O144" s="102">
        <v>0.725</v>
      </c>
      <c r="P144" s="102">
        <f>O144*H144</f>
        <v>1.45</v>
      </c>
      <c r="Q144" s="102">
        <v>0.0415</v>
      </c>
      <c r="R144" s="102">
        <f>Q144*H144</f>
        <v>0.083</v>
      </c>
      <c r="S144" s="102">
        <v>0</v>
      </c>
      <c r="T144" s="103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04" t="s">
        <v>135</v>
      </c>
      <c r="AT144" s="104" t="s">
        <v>130</v>
      </c>
      <c r="AU144" s="104" t="s">
        <v>83</v>
      </c>
      <c r="AY144" s="16" t="s">
        <v>127</v>
      </c>
      <c r="BE144" s="105">
        <f>IF(N144="základní",J144,0)</f>
        <v>0</v>
      </c>
      <c r="BF144" s="105">
        <f>IF(N144="snížená",J144,0)</f>
        <v>0</v>
      </c>
      <c r="BG144" s="105">
        <f>IF(N144="zákl. přenesená",J144,0)</f>
        <v>0</v>
      </c>
      <c r="BH144" s="105">
        <f>IF(N144="sníž. přenesená",J144,0)</f>
        <v>0</v>
      </c>
      <c r="BI144" s="105">
        <f>IF(N144="nulová",J144,0)</f>
        <v>0</v>
      </c>
      <c r="BJ144" s="16" t="s">
        <v>81</v>
      </c>
      <c r="BK144" s="105">
        <f>ROUND(I144*H144,2)</f>
        <v>0</v>
      </c>
      <c r="BL144" s="16" t="s">
        <v>135</v>
      </c>
      <c r="BM144" s="104" t="s">
        <v>148</v>
      </c>
    </row>
    <row r="145" spans="1:65" s="2" customFormat="1" ht="44.25" customHeight="1">
      <c r="A145" s="27"/>
      <c r="B145" s="128"/>
      <c r="C145" s="188" t="s">
        <v>135</v>
      </c>
      <c r="D145" s="188" t="s">
        <v>130</v>
      </c>
      <c r="E145" s="189" t="s">
        <v>484</v>
      </c>
      <c r="F145" s="190" t="s">
        <v>485</v>
      </c>
      <c r="G145" s="191" t="s">
        <v>133</v>
      </c>
      <c r="H145" s="192">
        <v>100.32</v>
      </c>
      <c r="I145" s="211"/>
      <c r="J145" s="193">
        <f>ROUND(I145*H145,2)</f>
        <v>0</v>
      </c>
      <c r="K145" s="190" t="s">
        <v>134</v>
      </c>
      <c r="L145" s="28"/>
      <c r="M145" s="100" t="s">
        <v>1</v>
      </c>
      <c r="N145" s="101" t="s">
        <v>38</v>
      </c>
      <c r="O145" s="102">
        <v>1.355</v>
      </c>
      <c r="P145" s="102">
        <f>O145*H145</f>
        <v>135.93359999999998</v>
      </c>
      <c r="Q145" s="102">
        <v>0.03358</v>
      </c>
      <c r="R145" s="102">
        <f>Q145*H145</f>
        <v>3.3687455999999996</v>
      </c>
      <c r="S145" s="102">
        <v>0</v>
      </c>
      <c r="T145" s="103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04" t="s">
        <v>135</v>
      </c>
      <c r="AT145" s="104" t="s">
        <v>130</v>
      </c>
      <c r="AU145" s="104" t="s">
        <v>83</v>
      </c>
      <c r="AY145" s="16" t="s">
        <v>127</v>
      </c>
      <c r="BE145" s="105">
        <f>IF(N145="základní",J145,0)</f>
        <v>0</v>
      </c>
      <c r="BF145" s="105">
        <f>IF(N145="snížená",J145,0)</f>
        <v>0</v>
      </c>
      <c r="BG145" s="105">
        <f>IF(N145="zákl. přenesená",J145,0)</f>
        <v>0</v>
      </c>
      <c r="BH145" s="105">
        <f>IF(N145="sníž. přenesená",J145,0)</f>
        <v>0</v>
      </c>
      <c r="BI145" s="105">
        <f>IF(N145="nulová",J145,0)</f>
        <v>0</v>
      </c>
      <c r="BJ145" s="16" t="s">
        <v>81</v>
      </c>
      <c r="BK145" s="105">
        <f>ROUND(I145*H145,2)</f>
        <v>0</v>
      </c>
      <c r="BL145" s="16" t="s">
        <v>135</v>
      </c>
      <c r="BM145" s="104" t="s">
        <v>149</v>
      </c>
    </row>
    <row r="146" spans="2:51" s="13" customFormat="1" ht="12">
      <c r="B146" s="194"/>
      <c r="C146" s="195"/>
      <c r="D146" s="196" t="s">
        <v>137</v>
      </c>
      <c r="E146" s="197" t="s">
        <v>1</v>
      </c>
      <c r="F146" s="198" t="s">
        <v>150</v>
      </c>
      <c r="G146" s="195"/>
      <c r="H146" s="199">
        <v>100.32</v>
      </c>
      <c r="I146" s="195"/>
      <c r="J146" s="195"/>
      <c r="K146" s="195"/>
      <c r="L146" s="106"/>
      <c r="M146" s="108"/>
      <c r="N146" s="109"/>
      <c r="O146" s="109"/>
      <c r="P146" s="109"/>
      <c r="Q146" s="109"/>
      <c r="R146" s="109"/>
      <c r="S146" s="109"/>
      <c r="T146" s="110"/>
      <c r="AT146" s="107" t="s">
        <v>137</v>
      </c>
      <c r="AU146" s="107" t="s">
        <v>83</v>
      </c>
      <c r="AV146" s="13" t="s">
        <v>83</v>
      </c>
      <c r="AW146" s="13" t="s">
        <v>29</v>
      </c>
      <c r="AX146" s="13" t="s">
        <v>81</v>
      </c>
      <c r="AY146" s="107" t="s">
        <v>127</v>
      </c>
    </row>
    <row r="147" spans="2:63" s="12" customFormat="1" ht="22.9" customHeight="1">
      <c r="B147" s="181"/>
      <c r="C147" s="182"/>
      <c r="D147" s="183" t="s">
        <v>72</v>
      </c>
      <c r="E147" s="186" t="s">
        <v>151</v>
      </c>
      <c r="F147" s="186" t="s">
        <v>152</v>
      </c>
      <c r="G147" s="182"/>
      <c r="H147" s="182"/>
      <c r="I147" s="182"/>
      <c r="J147" s="187">
        <f>BK147</f>
        <v>0</v>
      </c>
      <c r="K147" s="182"/>
      <c r="L147" s="92"/>
      <c r="M147" s="94"/>
      <c r="N147" s="95"/>
      <c r="O147" s="95"/>
      <c r="P147" s="96">
        <f>SUM(P148:P159)</f>
        <v>745.59846</v>
      </c>
      <c r="Q147" s="95"/>
      <c r="R147" s="96">
        <f>SUM(R148:R159)</f>
        <v>0</v>
      </c>
      <c r="S147" s="95"/>
      <c r="T147" s="97">
        <f>SUM(T148:T159)</f>
        <v>59.29866</v>
      </c>
      <c r="AR147" s="93" t="s">
        <v>81</v>
      </c>
      <c r="AT147" s="98" t="s">
        <v>72</v>
      </c>
      <c r="AU147" s="98" t="s">
        <v>81</v>
      </c>
      <c r="AY147" s="93" t="s">
        <v>127</v>
      </c>
      <c r="BK147" s="99">
        <f>SUM(BK148:BK159)</f>
        <v>0</v>
      </c>
    </row>
    <row r="148" spans="1:65" s="2" customFormat="1" ht="21.75" customHeight="1">
      <c r="A148" s="27"/>
      <c r="B148" s="128"/>
      <c r="C148" s="188" t="s">
        <v>153</v>
      </c>
      <c r="D148" s="188" t="s">
        <v>130</v>
      </c>
      <c r="E148" s="189" t="s">
        <v>154</v>
      </c>
      <c r="F148" s="190" t="s">
        <v>155</v>
      </c>
      <c r="G148" s="191" t="s">
        <v>133</v>
      </c>
      <c r="H148" s="192">
        <v>4.32</v>
      </c>
      <c r="I148" s="211"/>
      <c r="J148" s="193">
        <f>ROUND(I148*H148,2)</f>
        <v>0</v>
      </c>
      <c r="K148" s="190" t="s">
        <v>134</v>
      </c>
      <c r="L148" s="28"/>
      <c r="M148" s="100" t="s">
        <v>1</v>
      </c>
      <c r="N148" s="101" t="s">
        <v>38</v>
      </c>
      <c r="O148" s="102">
        <v>1.625</v>
      </c>
      <c r="P148" s="102">
        <f>O148*H148</f>
        <v>7.0200000000000005</v>
      </c>
      <c r="Q148" s="102">
        <v>0</v>
      </c>
      <c r="R148" s="102">
        <f>Q148*H148</f>
        <v>0</v>
      </c>
      <c r="S148" s="102">
        <v>0.089</v>
      </c>
      <c r="T148" s="103">
        <f>S148*H148</f>
        <v>0.38448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04" t="s">
        <v>135</v>
      </c>
      <c r="AT148" s="104" t="s">
        <v>130</v>
      </c>
      <c r="AU148" s="104" t="s">
        <v>83</v>
      </c>
      <c r="AY148" s="16" t="s">
        <v>127</v>
      </c>
      <c r="BE148" s="105">
        <f>IF(N148="základní",J148,0)</f>
        <v>0</v>
      </c>
      <c r="BF148" s="105">
        <f>IF(N148="snížená",J148,0)</f>
        <v>0</v>
      </c>
      <c r="BG148" s="105">
        <f>IF(N148="zákl. přenesená",J148,0)</f>
        <v>0</v>
      </c>
      <c r="BH148" s="105">
        <f>IF(N148="sníž. přenesená",J148,0)</f>
        <v>0</v>
      </c>
      <c r="BI148" s="105">
        <f>IF(N148="nulová",J148,0)</f>
        <v>0</v>
      </c>
      <c r="BJ148" s="16" t="s">
        <v>81</v>
      </c>
      <c r="BK148" s="105">
        <f>ROUND(I148*H148,2)</f>
        <v>0</v>
      </c>
      <c r="BL148" s="16" t="s">
        <v>135</v>
      </c>
      <c r="BM148" s="104" t="s">
        <v>156</v>
      </c>
    </row>
    <row r="149" spans="2:51" s="13" customFormat="1" ht="12">
      <c r="B149" s="194"/>
      <c r="C149" s="195"/>
      <c r="D149" s="196" t="s">
        <v>137</v>
      </c>
      <c r="E149" s="197" t="s">
        <v>1</v>
      </c>
      <c r="F149" s="198" t="s">
        <v>157</v>
      </c>
      <c r="G149" s="195"/>
      <c r="H149" s="199">
        <v>4.32</v>
      </c>
      <c r="I149" s="195"/>
      <c r="J149" s="195"/>
      <c r="K149" s="195"/>
      <c r="L149" s="106"/>
      <c r="M149" s="108"/>
      <c r="N149" s="109"/>
      <c r="O149" s="109"/>
      <c r="P149" s="109"/>
      <c r="Q149" s="109"/>
      <c r="R149" s="109"/>
      <c r="S149" s="109"/>
      <c r="T149" s="110"/>
      <c r="AT149" s="107" t="s">
        <v>137</v>
      </c>
      <c r="AU149" s="107" t="s">
        <v>83</v>
      </c>
      <c r="AV149" s="13" t="s">
        <v>83</v>
      </c>
      <c r="AW149" s="13" t="s">
        <v>29</v>
      </c>
      <c r="AX149" s="13" t="s">
        <v>81</v>
      </c>
      <c r="AY149" s="107" t="s">
        <v>127</v>
      </c>
    </row>
    <row r="150" spans="1:65" s="2" customFormat="1" ht="21.75" customHeight="1">
      <c r="A150" s="27"/>
      <c r="B150" s="128"/>
      <c r="C150" s="188" t="s">
        <v>139</v>
      </c>
      <c r="D150" s="188" t="s">
        <v>130</v>
      </c>
      <c r="E150" s="189" t="s">
        <v>158</v>
      </c>
      <c r="F150" s="190" t="s">
        <v>159</v>
      </c>
      <c r="G150" s="191" t="s">
        <v>133</v>
      </c>
      <c r="H150" s="192">
        <v>65.52</v>
      </c>
      <c r="I150" s="211"/>
      <c r="J150" s="193">
        <f>ROUND(I150*H150,2)</f>
        <v>0</v>
      </c>
      <c r="K150" s="190" t="s">
        <v>134</v>
      </c>
      <c r="L150" s="28"/>
      <c r="M150" s="100" t="s">
        <v>1</v>
      </c>
      <c r="N150" s="101" t="s">
        <v>38</v>
      </c>
      <c r="O150" s="102">
        <v>0.938</v>
      </c>
      <c r="P150" s="102">
        <f>O150*H150</f>
        <v>61.45775999999999</v>
      </c>
      <c r="Q150" s="102">
        <v>0</v>
      </c>
      <c r="R150" s="102">
        <f>Q150*H150</f>
        <v>0</v>
      </c>
      <c r="S150" s="102">
        <v>0.061</v>
      </c>
      <c r="T150" s="103">
        <f>S150*H150</f>
        <v>3.99672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04" t="s">
        <v>135</v>
      </c>
      <c r="AT150" s="104" t="s">
        <v>130</v>
      </c>
      <c r="AU150" s="104" t="s">
        <v>83</v>
      </c>
      <c r="AY150" s="16" t="s">
        <v>127</v>
      </c>
      <c r="BE150" s="105">
        <f>IF(N150="základní",J150,0)</f>
        <v>0</v>
      </c>
      <c r="BF150" s="105">
        <f>IF(N150="snížená",J150,0)</f>
        <v>0</v>
      </c>
      <c r="BG150" s="105">
        <f>IF(N150="zákl. přenesená",J150,0)</f>
        <v>0</v>
      </c>
      <c r="BH150" s="105">
        <f>IF(N150="sníž. přenesená",J150,0)</f>
        <v>0</v>
      </c>
      <c r="BI150" s="105">
        <f>IF(N150="nulová",J150,0)</f>
        <v>0</v>
      </c>
      <c r="BJ150" s="16" t="s">
        <v>81</v>
      </c>
      <c r="BK150" s="105">
        <f>ROUND(I150*H150,2)</f>
        <v>0</v>
      </c>
      <c r="BL150" s="16" t="s">
        <v>135</v>
      </c>
      <c r="BM150" s="104" t="s">
        <v>160</v>
      </c>
    </row>
    <row r="151" spans="2:51" s="13" customFormat="1" ht="12">
      <c r="B151" s="194"/>
      <c r="C151" s="195"/>
      <c r="D151" s="196" t="s">
        <v>137</v>
      </c>
      <c r="E151" s="197" t="s">
        <v>1</v>
      </c>
      <c r="F151" s="198" t="s">
        <v>161</v>
      </c>
      <c r="G151" s="195"/>
      <c r="H151" s="199">
        <v>65.52</v>
      </c>
      <c r="I151" s="195"/>
      <c r="J151" s="195"/>
      <c r="K151" s="195"/>
      <c r="L151" s="106"/>
      <c r="M151" s="108"/>
      <c r="N151" s="109"/>
      <c r="O151" s="109"/>
      <c r="P151" s="109"/>
      <c r="Q151" s="109"/>
      <c r="R151" s="109"/>
      <c r="S151" s="109"/>
      <c r="T151" s="110"/>
      <c r="AT151" s="107" t="s">
        <v>137</v>
      </c>
      <c r="AU151" s="107" t="s">
        <v>83</v>
      </c>
      <c r="AV151" s="13" t="s">
        <v>83</v>
      </c>
      <c r="AW151" s="13" t="s">
        <v>29</v>
      </c>
      <c r="AX151" s="13" t="s">
        <v>81</v>
      </c>
      <c r="AY151" s="107" t="s">
        <v>127</v>
      </c>
    </row>
    <row r="152" spans="1:65" s="2" customFormat="1" ht="21.75" customHeight="1">
      <c r="A152" s="27"/>
      <c r="B152" s="128"/>
      <c r="C152" s="188" t="s">
        <v>162</v>
      </c>
      <c r="D152" s="188" t="s">
        <v>130</v>
      </c>
      <c r="E152" s="189" t="s">
        <v>163</v>
      </c>
      <c r="F152" s="190" t="s">
        <v>164</v>
      </c>
      <c r="G152" s="191" t="s">
        <v>133</v>
      </c>
      <c r="H152" s="192">
        <v>987.12</v>
      </c>
      <c r="I152" s="211"/>
      <c r="J152" s="193">
        <f>ROUND(I152*H152,2)</f>
        <v>0</v>
      </c>
      <c r="K152" s="190" t="s">
        <v>134</v>
      </c>
      <c r="L152" s="28"/>
      <c r="M152" s="100" t="s">
        <v>1</v>
      </c>
      <c r="N152" s="101" t="s">
        <v>38</v>
      </c>
      <c r="O152" s="102">
        <v>0.66</v>
      </c>
      <c r="P152" s="102">
        <f>O152*H152</f>
        <v>651.4992000000001</v>
      </c>
      <c r="Q152" s="102">
        <v>0</v>
      </c>
      <c r="R152" s="102">
        <f>Q152*H152</f>
        <v>0</v>
      </c>
      <c r="S152" s="102">
        <v>0.053</v>
      </c>
      <c r="T152" s="103">
        <f>S152*H152</f>
        <v>52.31736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04" t="s">
        <v>135</v>
      </c>
      <c r="AT152" s="104" t="s">
        <v>130</v>
      </c>
      <c r="AU152" s="104" t="s">
        <v>83</v>
      </c>
      <c r="AY152" s="16" t="s">
        <v>127</v>
      </c>
      <c r="BE152" s="105">
        <f>IF(N152="základní",J152,0)</f>
        <v>0</v>
      </c>
      <c r="BF152" s="105">
        <f>IF(N152="snížená",J152,0)</f>
        <v>0</v>
      </c>
      <c r="BG152" s="105">
        <f>IF(N152="zákl. přenesená",J152,0)</f>
        <v>0</v>
      </c>
      <c r="BH152" s="105">
        <f>IF(N152="sníž. přenesená",J152,0)</f>
        <v>0</v>
      </c>
      <c r="BI152" s="105">
        <f>IF(N152="nulová",J152,0)</f>
        <v>0</v>
      </c>
      <c r="BJ152" s="16" t="s">
        <v>81</v>
      </c>
      <c r="BK152" s="105">
        <f>ROUND(I152*H152,2)</f>
        <v>0</v>
      </c>
      <c r="BL152" s="16" t="s">
        <v>135</v>
      </c>
      <c r="BM152" s="104" t="s">
        <v>165</v>
      </c>
    </row>
    <row r="153" spans="2:51" s="13" customFormat="1" ht="12">
      <c r="B153" s="194"/>
      <c r="C153" s="195"/>
      <c r="D153" s="196" t="s">
        <v>137</v>
      </c>
      <c r="E153" s="197" t="s">
        <v>1</v>
      </c>
      <c r="F153" s="198" t="s">
        <v>166</v>
      </c>
      <c r="G153" s="195"/>
      <c r="H153" s="199">
        <v>972.72</v>
      </c>
      <c r="I153" s="195"/>
      <c r="J153" s="195"/>
      <c r="K153" s="195"/>
      <c r="L153" s="106"/>
      <c r="M153" s="108"/>
      <c r="N153" s="109"/>
      <c r="O153" s="109"/>
      <c r="P153" s="109"/>
      <c r="Q153" s="109"/>
      <c r="R153" s="109"/>
      <c r="S153" s="109"/>
      <c r="T153" s="110"/>
      <c r="AT153" s="107" t="s">
        <v>137</v>
      </c>
      <c r="AU153" s="107" t="s">
        <v>83</v>
      </c>
      <c r="AV153" s="13" t="s">
        <v>83</v>
      </c>
      <c r="AW153" s="13" t="s">
        <v>29</v>
      </c>
      <c r="AX153" s="13" t="s">
        <v>73</v>
      </c>
      <c r="AY153" s="107" t="s">
        <v>127</v>
      </c>
    </row>
    <row r="154" spans="2:51" s="13" customFormat="1" ht="12">
      <c r="B154" s="194"/>
      <c r="C154" s="195"/>
      <c r="D154" s="196" t="s">
        <v>137</v>
      </c>
      <c r="E154" s="197" t="s">
        <v>1</v>
      </c>
      <c r="F154" s="198" t="s">
        <v>167</v>
      </c>
      <c r="G154" s="195"/>
      <c r="H154" s="199">
        <v>14.4</v>
      </c>
      <c r="I154" s="195"/>
      <c r="J154" s="195"/>
      <c r="K154" s="195"/>
      <c r="L154" s="106"/>
      <c r="M154" s="108"/>
      <c r="N154" s="109"/>
      <c r="O154" s="109"/>
      <c r="P154" s="109"/>
      <c r="Q154" s="109"/>
      <c r="R154" s="109"/>
      <c r="S154" s="109"/>
      <c r="T154" s="110"/>
      <c r="AT154" s="107" t="s">
        <v>137</v>
      </c>
      <c r="AU154" s="107" t="s">
        <v>83</v>
      </c>
      <c r="AV154" s="13" t="s">
        <v>83</v>
      </c>
      <c r="AW154" s="13" t="s">
        <v>29</v>
      </c>
      <c r="AX154" s="13" t="s">
        <v>73</v>
      </c>
      <c r="AY154" s="107" t="s">
        <v>127</v>
      </c>
    </row>
    <row r="155" spans="2:51" s="14" customFormat="1" ht="12">
      <c r="B155" s="200"/>
      <c r="C155" s="201"/>
      <c r="D155" s="196" t="s">
        <v>137</v>
      </c>
      <c r="E155" s="202" t="s">
        <v>1</v>
      </c>
      <c r="F155" s="203" t="s">
        <v>168</v>
      </c>
      <c r="G155" s="201"/>
      <c r="H155" s="204">
        <v>987.12</v>
      </c>
      <c r="I155" s="201"/>
      <c r="J155" s="201"/>
      <c r="K155" s="201"/>
      <c r="L155" s="111"/>
      <c r="M155" s="113"/>
      <c r="N155" s="114"/>
      <c r="O155" s="114"/>
      <c r="P155" s="114"/>
      <c r="Q155" s="114"/>
      <c r="R155" s="114"/>
      <c r="S155" s="114"/>
      <c r="T155" s="115"/>
      <c r="AT155" s="112" t="s">
        <v>137</v>
      </c>
      <c r="AU155" s="112" t="s">
        <v>83</v>
      </c>
      <c r="AV155" s="14" t="s">
        <v>135</v>
      </c>
      <c r="AW155" s="14" t="s">
        <v>29</v>
      </c>
      <c r="AX155" s="14" t="s">
        <v>81</v>
      </c>
      <c r="AY155" s="112" t="s">
        <v>127</v>
      </c>
    </row>
    <row r="156" spans="1:65" s="2" customFormat="1" ht="16.5" customHeight="1">
      <c r="A156" s="27"/>
      <c r="B156" s="128"/>
      <c r="C156" s="188" t="s">
        <v>169</v>
      </c>
      <c r="D156" s="188" t="s">
        <v>130</v>
      </c>
      <c r="E156" s="189" t="s">
        <v>170</v>
      </c>
      <c r="F156" s="190" t="s">
        <v>171</v>
      </c>
      <c r="G156" s="191" t="s">
        <v>133</v>
      </c>
      <c r="H156" s="192">
        <v>30.9</v>
      </c>
      <c r="I156" s="211"/>
      <c r="J156" s="193">
        <f>ROUND(I156*H156,2)</f>
        <v>0</v>
      </c>
      <c r="K156" s="190" t="s">
        <v>134</v>
      </c>
      <c r="L156" s="28"/>
      <c r="M156" s="100" t="s">
        <v>1</v>
      </c>
      <c r="N156" s="101" t="s">
        <v>38</v>
      </c>
      <c r="O156" s="102">
        <v>0.718</v>
      </c>
      <c r="P156" s="102">
        <f>O156*H156</f>
        <v>22.1862</v>
      </c>
      <c r="Q156" s="102">
        <v>0</v>
      </c>
      <c r="R156" s="102">
        <f>Q156*H156</f>
        <v>0</v>
      </c>
      <c r="S156" s="102">
        <v>0.063</v>
      </c>
      <c r="T156" s="103">
        <f>S156*H156</f>
        <v>1.9466999999999999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04" t="s">
        <v>135</v>
      </c>
      <c r="AT156" s="104" t="s">
        <v>130</v>
      </c>
      <c r="AU156" s="104" t="s">
        <v>83</v>
      </c>
      <c r="AY156" s="16" t="s">
        <v>127</v>
      </c>
      <c r="BE156" s="105">
        <f>IF(N156="základní",J156,0)</f>
        <v>0</v>
      </c>
      <c r="BF156" s="105">
        <f>IF(N156="snížená",J156,0)</f>
        <v>0</v>
      </c>
      <c r="BG156" s="105">
        <f>IF(N156="zákl. přenesená",J156,0)</f>
        <v>0</v>
      </c>
      <c r="BH156" s="105">
        <f>IF(N156="sníž. přenesená",J156,0)</f>
        <v>0</v>
      </c>
      <c r="BI156" s="105">
        <f>IF(N156="nulová",J156,0)</f>
        <v>0</v>
      </c>
      <c r="BJ156" s="16" t="s">
        <v>81</v>
      </c>
      <c r="BK156" s="105">
        <f>ROUND(I156*H156,2)</f>
        <v>0</v>
      </c>
      <c r="BL156" s="16" t="s">
        <v>135</v>
      </c>
      <c r="BM156" s="104" t="s">
        <v>172</v>
      </c>
    </row>
    <row r="157" spans="2:51" s="13" customFormat="1" ht="12">
      <c r="B157" s="194"/>
      <c r="C157" s="195"/>
      <c r="D157" s="196" t="s">
        <v>137</v>
      </c>
      <c r="E157" s="197" t="s">
        <v>1</v>
      </c>
      <c r="F157" s="198" t="s">
        <v>173</v>
      </c>
      <c r="G157" s="195"/>
      <c r="H157" s="199">
        <v>30.9</v>
      </c>
      <c r="I157" s="195"/>
      <c r="J157" s="195"/>
      <c r="K157" s="195"/>
      <c r="L157" s="106"/>
      <c r="M157" s="108"/>
      <c r="N157" s="109"/>
      <c r="O157" s="109"/>
      <c r="P157" s="109"/>
      <c r="Q157" s="109"/>
      <c r="R157" s="109"/>
      <c r="S157" s="109"/>
      <c r="T157" s="110"/>
      <c r="AT157" s="107" t="s">
        <v>137</v>
      </c>
      <c r="AU157" s="107" t="s">
        <v>83</v>
      </c>
      <c r="AV157" s="13" t="s">
        <v>83</v>
      </c>
      <c r="AW157" s="13" t="s">
        <v>29</v>
      </c>
      <c r="AX157" s="13" t="s">
        <v>81</v>
      </c>
      <c r="AY157" s="107" t="s">
        <v>127</v>
      </c>
    </row>
    <row r="158" spans="1:65" s="2" customFormat="1" ht="16.5" customHeight="1">
      <c r="A158" s="27"/>
      <c r="B158" s="128"/>
      <c r="C158" s="188" t="s">
        <v>151</v>
      </c>
      <c r="D158" s="188" t="s">
        <v>130</v>
      </c>
      <c r="E158" s="189" t="s">
        <v>174</v>
      </c>
      <c r="F158" s="190" t="s">
        <v>175</v>
      </c>
      <c r="G158" s="191" t="s">
        <v>133</v>
      </c>
      <c r="H158" s="192">
        <v>9.9</v>
      </c>
      <c r="I158" s="211"/>
      <c r="J158" s="193">
        <f>ROUND(I158*H158,2)</f>
        <v>0</v>
      </c>
      <c r="K158" s="190" t="s">
        <v>134</v>
      </c>
      <c r="L158" s="28"/>
      <c r="M158" s="100" t="s">
        <v>1</v>
      </c>
      <c r="N158" s="101" t="s">
        <v>38</v>
      </c>
      <c r="O158" s="102">
        <v>0.347</v>
      </c>
      <c r="P158" s="102">
        <f>O158*H158</f>
        <v>3.4353</v>
      </c>
      <c r="Q158" s="102">
        <v>0</v>
      </c>
      <c r="R158" s="102">
        <f>Q158*H158</f>
        <v>0</v>
      </c>
      <c r="S158" s="102">
        <v>0.066</v>
      </c>
      <c r="T158" s="103">
        <f>S158*H158</f>
        <v>0.6534000000000001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04" t="s">
        <v>135</v>
      </c>
      <c r="AT158" s="104" t="s">
        <v>130</v>
      </c>
      <c r="AU158" s="104" t="s">
        <v>83</v>
      </c>
      <c r="AY158" s="16" t="s">
        <v>127</v>
      </c>
      <c r="BE158" s="105">
        <f>IF(N158="základní",J158,0)</f>
        <v>0</v>
      </c>
      <c r="BF158" s="105">
        <f>IF(N158="snížená",J158,0)</f>
        <v>0</v>
      </c>
      <c r="BG158" s="105">
        <f>IF(N158="zákl. přenesená",J158,0)</f>
        <v>0</v>
      </c>
      <c r="BH158" s="105">
        <f>IF(N158="sníž. přenesená",J158,0)</f>
        <v>0</v>
      </c>
      <c r="BI158" s="105">
        <f>IF(N158="nulová",J158,0)</f>
        <v>0</v>
      </c>
      <c r="BJ158" s="16" t="s">
        <v>81</v>
      </c>
      <c r="BK158" s="105">
        <f>ROUND(I158*H158,2)</f>
        <v>0</v>
      </c>
      <c r="BL158" s="16" t="s">
        <v>135</v>
      </c>
      <c r="BM158" s="104" t="s">
        <v>176</v>
      </c>
    </row>
    <row r="159" spans="2:51" s="13" customFormat="1" ht="12">
      <c r="B159" s="194"/>
      <c r="C159" s="195"/>
      <c r="D159" s="196" t="s">
        <v>137</v>
      </c>
      <c r="E159" s="197" t="s">
        <v>1</v>
      </c>
      <c r="F159" s="198" t="s">
        <v>177</v>
      </c>
      <c r="G159" s="195"/>
      <c r="H159" s="199">
        <v>9.9</v>
      </c>
      <c r="I159" s="195"/>
      <c r="J159" s="195"/>
      <c r="K159" s="195"/>
      <c r="L159" s="106"/>
      <c r="M159" s="108"/>
      <c r="N159" s="109"/>
      <c r="O159" s="109"/>
      <c r="P159" s="109"/>
      <c r="Q159" s="109"/>
      <c r="R159" s="109"/>
      <c r="S159" s="109"/>
      <c r="T159" s="110"/>
      <c r="AT159" s="107" t="s">
        <v>137</v>
      </c>
      <c r="AU159" s="107" t="s">
        <v>83</v>
      </c>
      <c r="AV159" s="13" t="s">
        <v>83</v>
      </c>
      <c r="AW159" s="13" t="s">
        <v>29</v>
      </c>
      <c r="AX159" s="13" t="s">
        <v>81</v>
      </c>
      <c r="AY159" s="107" t="s">
        <v>127</v>
      </c>
    </row>
    <row r="160" spans="2:63" s="12" customFormat="1" ht="22.9" customHeight="1">
      <c r="B160" s="181"/>
      <c r="C160" s="182"/>
      <c r="D160" s="183" t="s">
        <v>72</v>
      </c>
      <c r="E160" s="186" t="s">
        <v>178</v>
      </c>
      <c r="F160" s="186" t="s">
        <v>179</v>
      </c>
      <c r="G160" s="182"/>
      <c r="H160" s="182"/>
      <c r="I160" s="182"/>
      <c r="J160" s="187">
        <f>BK160</f>
        <v>0</v>
      </c>
      <c r="K160" s="182"/>
      <c r="L160" s="92"/>
      <c r="M160" s="94"/>
      <c r="N160" s="95"/>
      <c r="O160" s="95"/>
      <c r="P160" s="96">
        <f>SUM(P161:P165)</f>
        <v>242.971431</v>
      </c>
      <c r="Q160" s="95"/>
      <c r="R160" s="96">
        <f>SUM(R161:R165)</f>
        <v>0</v>
      </c>
      <c r="S160" s="95"/>
      <c r="T160" s="97">
        <f>SUM(T161:T165)</f>
        <v>0</v>
      </c>
      <c r="AR160" s="93" t="s">
        <v>81</v>
      </c>
      <c r="AT160" s="98" t="s">
        <v>72</v>
      </c>
      <c r="AU160" s="98" t="s">
        <v>81</v>
      </c>
      <c r="AY160" s="93" t="s">
        <v>127</v>
      </c>
      <c r="BK160" s="99">
        <f>SUM(BK161:BK165)</f>
        <v>0</v>
      </c>
    </row>
    <row r="161" spans="1:65" s="2" customFormat="1" ht="21.75" customHeight="1">
      <c r="A161" s="27"/>
      <c r="B161" s="128"/>
      <c r="C161" s="188" t="s">
        <v>180</v>
      </c>
      <c r="D161" s="188" t="s">
        <v>130</v>
      </c>
      <c r="E161" s="189" t="s">
        <v>181</v>
      </c>
      <c r="F161" s="190" t="s">
        <v>182</v>
      </c>
      <c r="G161" s="191" t="s">
        <v>183</v>
      </c>
      <c r="H161" s="192">
        <v>69.655</v>
      </c>
      <c r="I161" s="211"/>
      <c r="J161" s="193">
        <f>ROUND(I161*H161,2)</f>
        <v>0</v>
      </c>
      <c r="K161" s="190" t="s">
        <v>134</v>
      </c>
      <c r="L161" s="28"/>
      <c r="M161" s="100" t="s">
        <v>1</v>
      </c>
      <c r="N161" s="101" t="s">
        <v>38</v>
      </c>
      <c r="O161" s="102">
        <v>3.31</v>
      </c>
      <c r="P161" s="102">
        <f>O161*H161</f>
        <v>230.55805</v>
      </c>
      <c r="Q161" s="102">
        <v>0</v>
      </c>
      <c r="R161" s="102">
        <f>Q161*H161</f>
        <v>0</v>
      </c>
      <c r="S161" s="102">
        <v>0</v>
      </c>
      <c r="T161" s="103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04" t="s">
        <v>135</v>
      </c>
      <c r="AT161" s="104" t="s">
        <v>130</v>
      </c>
      <c r="AU161" s="104" t="s">
        <v>83</v>
      </c>
      <c r="AY161" s="16" t="s">
        <v>127</v>
      </c>
      <c r="BE161" s="105">
        <f>IF(N161="základní",J161,0)</f>
        <v>0</v>
      </c>
      <c r="BF161" s="105">
        <f>IF(N161="snížená",J161,0)</f>
        <v>0</v>
      </c>
      <c r="BG161" s="105">
        <f>IF(N161="zákl. přenesená",J161,0)</f>
        <v>0</v>
      </c>
      <c r="BH161" s="105">
        <f>IF(N161="sníž. přenesená",J161,0)</f>
        <v>0</v>
      </c>
      <c r="BI161" s="105">
        <f>IF(N161="nulová",J161,0)</f>
        <v>0</v>
      </c>
      <c r="BJ161" s="16" t="s">
        <v>81</v>
      </c>
      <c r="BK161" s="105">
        <f>ROUND(I161*H161,2)</f>
        <v>0</v>
      </c>
      <c r="BL161" s="16" t="s">
        <v>135</v>
      </c>
      <c r="BM161" s="104" t="s">
        <v>184</v>
      </c>
    </row>
    <row r="162" spans="1:65" s="2" customFormat="1" ht="21.75" customHeight="1">
      <c r="A162" s="27"/>
      <c r="B162" s="128"/>
      <c r="C162" s="188" t="s">
        <v>185</v>
      </c>
      <c r="D162" s="188" t="s">
        <v>130</v>
      </c>
      <c r="E162" s="189" t="s">
        <v>186</v>
      </c>
      <c r="F162" s="190" t="s">
        <v>187</v>
      </c>
      <c r="G162" s="191" t="s">
        <v>183</v>
      </c>
      <c r="H162" s="192">
        <v>69.655</v>
      </c>
      <c r="I162" s="211"/>
      <c r="J162" s="193">
        <f>ROUND(I162*H162,2)</f>
        <v>0</v>
      </c>
      <c r="K162" s="190" t="s">
        <v>134</v>
      </c>
      <c r="L162" s="28"/>
      <c r="M162" s="100" t="s">
        <v>1</v>
      </c>
      <c r="N162" s="101" t="s">
        <v>38</v>
      </c>
      <c r="O162" s="102">
        <v>0.125</v>
      </c>
      <c r="P162" s="102">
        <f>O162*H162</f>
        <v>8.706875</v>
      </c>
      <c r="Q162" s="102">
        <v>0</v>
      </c>
      <c r="R162" s="102">
        <f>Q162*H162</f>
        <v>0</v>
      </c>
      <c r="S162" s="102">
        <v>0</v>
      </c>
      <c r="T162" s="103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04" t="s">
        <v>135</v>
      </c>
      <c r="AT162" s="104" t="s">
        <v>130</v>
      </c>
      <c r="AU162" s="104" t="s">
        <v>83</v>
      </c>
      <c r="AY162" s="16" t="s">
        <v>127</v>
      </c>
      <c r="BE162" s="105">
        <f>IF(N162="základní",J162,0)</f>
        <v>0</v>
      </c>
      <c r="BF162" s="105">
        <f>IF(N162="snížená",J162,0)</f>
        <v>0</v>
      </c>
      <c r="BG162" s="105">
        <f>IF(N162="zákl. přenesená",J162,0)</f>
        <v>0</v>
      </c>
      <c r="BH162" s="105">
        <f>IF(N162="sníž. přenesená",J162,0)</f>
        <v>0</v>
      </c>
      <c r="BI162" s="105">
        <f>IF(N162="nulová",J162,0)</f>
        <v>0</v>
      </c>
      <c r="BJ162" s="16" t="s">
        <v>81</v>
      </c>
      <c r="BK162" s="105">
        <f>ROUND(I162*H162,2)</f>
        <v>0</v>
      </c>
      <c r="BL162" s="16" t="s">
        <v>135</v>
      </c>
      <c r="BM162" s="104" t="s">
        <v>188</v>
      </c>
    </row>
    <row r="163" spans="1:65" s="2" customFormat="1" ht="21.75" customHeight="1">
      <c r="A163" s="27"/>
      <c r="B163" s="128"/>
      <c r="C163" s="188" t="s">
        <v>189</v>
      </c>
      <c r="D163" s="188" t="s">
        <v>130</v>
      </c>
      <c r="E163" s="189" t="s">
        <v>190</v>
      </c>
      <c r="F163" s="190" t="s">
        <v>191</v>
      </c>
      <c r="G163" s="191" t="s">
        <v>183</v>
      </c>
      <c r="H163" s="192">
        <v>617.751</v>
      </c>
      <c r="I163" s="211"/>
      <c r="J163" s="193">
        <f>ROUND(I163*H163,2)</f>
        <v>0</v>
      </c>
      <c r="K163" s="190" t="s">
        <v>134</v>
      </c>
      <c r="L163" s="28"/>
      <c r="M163" s="100" t="s">
        <v>1</v>
      </c>
      <c r="N163" s="101" t="s">
        <v>38</v>
      </c>
      <c r="O163" s="102">
        <v>0.006</v>
      </c>
      <c r="P163" s="102">
        <f>O163*H163</f>
        <v>3.706506</v>
      </c>
      <c r="Q163" s="102">
        <v>0</v>
      </c>
      <c r="R163" s="102">
        <f>Q163*H163</f>
        <v>0</v>
      </c>
      <c r="S163" s="102">
        <v>0</v>
      </c>
      <c r="T163" s="103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04" t="s">
        <v>135</v>
      </c>
      <c r="AT163" s="104" t="s">
        <v>130</v>
      </c>
      <c r="AU163" s="104" t="s">
        <v>83</v>
      </c>
      <c r="AY163" s="16" t="s">
        <v>127</v>
      </c>
      <c r="BE163" s="105">
        <f>IF(N163="základní",J163,0)</f>
        <v>0</v>
      </c>
      <c r="BF163" s="105">
        <f>IF(N163="snížená",J163,0)</f>
        <v>0</v>
      </c>
      <c r="BG163" s="105">
        <f>IF(N163="zákl. přenesená",J163,0)</f>
        <v>0</v>
      </c>
      <c r="BH163" s="105">
        <f>IF(N163="sníž. přenesená",J163,0)</f>
        <v>0</v>
      </c>
      <c r="BI163" s="105">
        <f>IF(N163="nulová",J163,0)</f>
        <v>0</v>
      </c>
      <c r="BJ163" s="16" t="s">
        <v>81</v>
      </c>
      <c r="BK163" s="105">
        <f>ROUND(I163*H163,2)</f>
        <v>0</v>
      </c>
      <c r="BL163" s="16" t="s">
        <v>135</v>
      </c>
      <c r="BM163" s="104" t="s">
        <v>192</v>
      </c>
    </row>
    <row r="164" spans="2:51" s="13" customFormat="1" ht="12">
      <c r="B164" s="194"/>
      <c r="C164" s="195"/>
      <c r="D164" s="196" t="s">
        <v>137</v>
      </c>
      <c r="E164" s="197" t="s">
        <v>1</v>
      </c>
      <c r="F164" s="198" t="s">
        <v>193</v>
      </c>
      <c r="G164" s="195"/>
      <c r="H164" s="199">
        <v>617.751</v>
      </c>
      <c r="I164" s="195"/>
      <c r="J164" s="195"/>
      <c r="K164" s="195"/>
      <c r="L164" s="106"/>
      <c r="M164" s="108"/>
      <c r="N164" s="109"/>
      <c r="O164" s="109"/>
      <c r="P164" s="109"/>
      <c r="Q164" s="109"/>
      <c r="R164" s="109"/>
      <c r="S164" s="109"/>
      <c r="T164" s="110"/>
      <c r="AT164" s="107" t="s">
        <v>137</v>
      </c>
      <c r="AU164" s="107" t="s">
        <v>83</v>
      </c>
      <c r="AV164" s="13" t="s">
        <v>83</v>
      </c>
      <c r="AW164" s="13" t="s">
        <v>29</v>
      </c>
      <c r="AX164" s="13" t="s">
        <v>81</v>
      </c>
      <c r="AY164" s="107" t="s">
        <v>127</v>
      </c>
    </row>
    <row r="165" spans="1:65" s="2" customFormat="1" ht="21.75" customHeight="1">
      <c r="A165" s="27"/>
      <c r="B165" s="128"/>
      <c r="C165" s="188" t="s">
        <v>194</v>
      </c>
      <c r="D165" s="188" t="s">
        <v>130</v>
      </c>
      <c r="E165" s="189" t="s">
        <v>195</v>
      </c>
      <c r="F165" s="190" t="s">
        <v>196</v>
      </c>
      <c r="G165" s="191" t="s">
        <v>183</v>
      </c>
      <c r="H165" s="192">
        <v>68.639</v>
      </c>
      <c r="I165" s="211"/>
      <c r="J165" s="193">
        <f>ROUND(I165*H165,2)</f>
        <v>0</v>
      </c>
      <c r="K165" s="190" t="s">
        <v>134</v>
      </c>
      <c r="L165" s="28"/>
      <c r="M165" s="100" t="s">
        <v>1</v>
      </c>
      <c r="N165" s="101" t="s">
        <v>38</v>
      </c>
      <c r="O165" s="102">
        <v>0</v>
      </c>
      <c r="P165" s="102">
        <f>O165*H165</f>
        <v>0</v>
      </c>
      <c r="Q165" s="102">
        <v>0</v>
      </c>
      <c r="R165" s="102">
        <f>Q165*H165</f>
        <v>0</v>
      </c>
      <c r="S165" s="102">
        <v>0</v>
      </c>
      <c r="T165" s="103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04" t="s">
        <v>135</v>
      </c>
      <c r="AT165" s="104" t="s">
        <v>130</v>
      </c>
      <c r="AU165" s="104" t="s">
        <v>83</v>
      </c>
      <c r="AY165" s="16" t="s">
        <v>127</v>
      </c>
      <c r="BE165" s="105">
        <f>IF(N165="základní",J165,0)</f>
        <v>0</v>
      </c>
      <c r="BF165" s="105">
        <f>IF(N165="snížená",J165,0)</f>
        <v>0</v>
      </c>
      <c r="BG165" s="105">
        <f>IF(N165="zákl. přenesená",J165,0)</f>
        <v>0</v>
      </c>
      <c r="BH165" s="105">
        <f>IF(N165="sníž. přenesená",J165,0)</f>
        <v>0</v>
      </c>
      <c r="BI165" s="105">
        <f>IF(N165="nulová",J165,0)</f>
        <v>0</v>
      </c>
      <c r="BJ165" s="16" t="s">
        <v>81</v>
      </c>
      <c r="BK165" s="105">
        <f>ROUND(I165*H165,2)</f>
        <v>0</v>
      </c>
      <c r="BL165" s="16" t="s">
        <v>135</v>
      </c>
      <c r="BM165" s="104" t="s">
        <v>197</v>
      </c>
    </row>
    <row r="166" spans="2:63" s="12" customFormat="1" ht="22.9" customHeight="1">
      <c r="B166" s="181"/>
      <c r="C166" s="182"/>
      <c r="D166" s="183" t="s">
        <v>72</v>
      </c>
      <c r="E166" s="186" t="s">
        <v>198</v>
      </c>
      <c r="F166" s="186" t="s">
        <v>199</v>
      </c>
      <c r="G166" s="182"/>
      <c r="H166" s="182"/>
      <c r="I166" s="182"/>
      <c r="J166" s="187">
        <f>BK166</f>
        <v>0</v>
      </c>
      <c r="K166" s="182"/>
      <c r="L166" s="92"/>
      <c r="M166" s="94"/>
      <c r="N166" s="95"/>
      <c r="O166" s="95"/>
      <c r="P166" s="96">
        <f>P167</f>
        <v>2.214755</v>
      </c>
      <c r="Q166" s="95"/>
      <c r="R166" s="96">
        <f>R167</f>
        <v>0</v>
      </c>
      <c r="S166" s="95"/>
      <c r="T166" s="97">
        <f>T167</f>
        <v>0</v>
      </c>
      <c r="AR166" s="93" t="s">
        <v>81</v>
      </c>
      <c r="AT166" s="98" t="s">
        <v>72</v>
      </c>
      <c r="AU166" s="98" t="s">
        <v>81</v>
      </c>
      <c r="AY166" s="93" t="s">
        <v>127</v>
      </c>
      <c r="BK166" s="99">
        <f>BK167</f>
        <v>0</v>
      </c>
    </row>
    <row r="167" spans="1:65" s="2" customFormat="1" ht="16.5" customHeight="1">
      <c r="A167" s="27"/>
      <c r="B167" s="128"/>
      <c r="C167" s="188" t="s">
        <v>200</v>
      </c>
      <c r="D167" s="188" t="s">
        <v>130</v>
      </c>
      <c r="E167" s="189" t="s">
        <v>201</v>
      </c>
      <c r="F167" s="190" t="s">
        <v>202</v>
      </c>
      <c r="G167" s="191" t="s">
        <v>183</v>
      </c>
      <c r="H167" s="192">
        <v>5.045</v>
      </c>
      <c r="I167" s="211"/>
      <c r="J167" s="193">
        <f>ROUND(I167*H167,2)</f>
        <v>0</v>
      </c>
      <c r="K167" s="190" t="s">
        <v>134</v>
      </c>
      <c r="L167" s="28"/>
      <c r="M167" s="100" t="s">
        <v>1</v>
      </c>
      <c r="N167" s="101" t="s">
        <v>38</v>
      </c>
      <c r="O167" s="102">
        <v>0.439</v>
      </c>
      <c r="P167" s="102">
        <f>O167*H167</f>
        <v>2.214755</v>
      </c>
      <c r="Q167" s="102">
        <v>0</v>
      </c>
      <c r="R167" s="102">
        <f>Q167*H167</f>
        <v>0</v>
      </c>
      <c r="S167" s="102">
        <v>0</v>
      </c>
      <c r="T167" s="103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04" t="s">
        <v>135</v>
      </c>
      <c r="AT167" s="104" t="s">
        <v>130</v>
      </c>
      <c r="AU167" s="104" t="s">
        <v>83</v>
      </c>
      <c r="AY167" s="16" t="s">
        <v>127</v>
      </c>
      <c r="BE167" s="105">
        <f>IF(N167="základní",J167,0)</f>
        <v>0</v>
      </c>
      <c r="BF167" s="105">
        <f>IF(N167="snížená",J167,0)</f>
        <v>0</v>
      </c>
      <c r="BG167" s="105">
        <f>IF(N167="zákl. přenesená",J167,0)</f>
        <v>0</v>
      </c>
      <c r="BH167" s="105">
        <f>IF(N167="sníž. přenesená",J167,0)</f>
        <v>0</v>
      </c>
      <c r="BI167" s="105">
        <f>IF(N167="nulová",J167,0)</f>
        <v>0</v>
      </c>
      <c r="BJ167" s="16" t="s">
        <v>81</v>
      </c>
      <c r="BK167" s="105">
        <f>ROUND(I167*H167,2)</f>
        <v>0</v>
      </c>
      <c r="BL167" s="16" t="s">
        <v>135</v>
      </c>
      <c r="BM167" s="104" t="s">
        <v>203</v>
      </c>
    </row>
    <row r="168" spans="2:63" s="12" customFormat="1" ht="25.9" customHeight="1">
      <c r="B168" s="181"/>
      <c r="C168" s="182"/>
      <c r="D168" s="183" t="s">
        <v>72</v>
      </c>
      <c r="E168" s="184" t="s">
        <v>204</v>
      </c>
      <c r="F168" s="184" t="s">
        <v>205</v>
      </c>
      <c r="G168" s="182"/>
      <c r="H168" s="182"/>
      <c r="I168" s="182"/>
      <c r="J168" s="185">
        <f>BK168</f>
        <v>0</v>
      </c>
      <c r="K168" s="182"/>
      <c r="L168" s="92"/>
      <c r="M168" s="94"/>
      <c r="N168" s="95"/>
      <c r="O168" s="95"/>
      <c r="P168" s="96">
        <f>P169+P170+P172+P187+P195+P222+P242+P251+P255</f>
        <v>1286.2221880000002</v>
      </c>
      <c r="Q168" s="95"/>
      <c r="R168" s="96">
        <f>R169+R170+R172+R187+R195+R222+R242+R251+R255</f>
        <v>8.52431232</v>
      </c>
      <c r="S168" s="95"/>
      <c r="T168" s="97">
        <f>T169+T170+T172+T187+T195+T222+T242+T251+T255</f>
        <v>10.3562494</v>
      </c>
      <c r="AR168" s="93" t="s">
        <v>83</v>
      </c>
      <c r="AT168" s="98" t="s">
        <v>72</v>
      </c>
      <c r="AU168" s="98" t="s">
        <v>73</v>
      </c>
      <c r="AY168" s="93" t="s">
        <v>127</v>
      </c>
      <c r="BK168" s="99">
        <f>BK169+BK170+BK172+BK187+BK195+BK222+BK242+BK251+BK255</f>
        <v>0</v>
      </c>
    </row>
    <row r="169" spans="2:63" s="12" customFormat="1" ht="22.9" customHeight="1">
      <c r="B169" s="181"/>
      <c r="C169" s="182"/>
      <c r="D169" s="183" t="s">
        <v>72</v>
      </c>
      <c r="E169" s="186" t="s">
        <v>206</v>
      </c>
      <c r="F169" s="186" t="s">
        <v>207</v>
      </c>
      <c r="G169" s="182"/>
      <c r="H169" s="182"/>
      <c r="I169" s="182"/>
      <c r="J169" s="187">
        <f>BK169</f>
        <v>0</v>
      </c>
      <c r="K169" s="182"/>
      <c r="L169" s="92"/>
      <c r="M169" s="94"/>
      <c r="N169" s="95"/>
      <c r="O169" s="95"/>
      <c r="P169" s="96">
        <v>0</v>
      </c>
      <c r="Q169" s="95"/>
      <c r="R169" s="96">
        <v>0</v>
      </c>
      <c r="S169" s="95"/>
      <c r="T169" s="97">
        <v>0</v>
      </c>
      <c r="AR169" s="93" t="s">
        <v>83</v>
      </c>
      <c r="AT169" s="98" t="s">
        <v>72</v>
      </c>
      <c r="AU169" s="98" t="s">
        <v>81</v>
      </c>
      <c r="AY169" s="93" t="s">
        <v>127</v>
      </c>
      <c r="BK169" s="99">
        <v>0</v>
      </c>
    </row>
    <row r="170" spans="2:63" s="12" customFormat="1" ht="22.9" customHeight="1">
      <c r="B170" s="181"/>
      <c r="C170" s="182"/>
      <c r="D170" s="183" t="s">
        <v>72</v>
      </c>
      <c r="E170" s="186" t="s">
        <v>208</v>
      </c>
      <c r="F170" s="186" t="s">
        <v>209</v>
      </c>
      <c r="G170" s="182"/>
      <c r="H170" s="182"/>
      <c r="I170" s="182"/>
      <c r="J170" s="187">
        <f>BK170</f>
        <v>0</v>
      </c>
      <c r="K170" s="182"/>
      <c r="L170" s="92"/>
      <c r="M170" s="94"/>
      <c r="N170" s="95"/>
      <c r="O170" s="95"/>
      <c r="P170" s="96">
        <f>P171</f>
        <v>0</v>
      </c>
      <c r="Q170" s="95"/>
      <c r="R170" s="96">
        <f>R171</f>
        <v>0</v>
      </c>
      <c r="S170" s="95"/>
      <c r="T170" s="97">
        <f>T171</f>
        <v>0</v>
      </c>
      <c r="AR170" s="93" t="s">
        <v>83</v>
      </c>
      <c r="AT170" s="98" t="s">
        <v>72</v>
      </c>
      <c r="AU170" s="98" t="s">
        <v>81</v>
      </c>
      <c r="AY170" s="93" t="s">
        <v>127</v>
      </c>
      <c r="BK170" s="99">
        <f>BK171</f>
        <v>0</v>
      </c>
    </row>
    <row r="171" spans="1:65" s="2" customFormat="1" ht="33" customHeight="1">
      <c r="A171" s="27"/>
      <c r="B171" s="128"/>
      <c r="C171" s="188" t="s">
        <v>8</v>
      </c>
      <c r="D171" s="188" t="s">
        <v>130</v>
      </c>
      <c r="E171" s="189" t="s">
        <v>210</v>
      </c>
      <c r="F171" s="190" t="s">
        <v>211</v>
      </c>
      <c r="G171" s="191" t="s">
        <v>212</v>
      </c>
      <c r="H171" s="192">
        <v>95</v>
      </c>
      <c r="I171" s="211"/>
      <c r="J171" s="193">
        <f>ROUND(I171*H171,2)</f>
        <v>0</v>
      </c>
      <c r="K171" s="190" t="s">
        <v>1</v>
      </c>
      <c r="L171" s="28"/>
      <c r="M171" s="100" t="s">
        <v>1</v>
      </c>
      <c r="N171" s="101" t="s">
        <v>38</v>
      </c>
      <c r="O171" s="102">
        <v>0</v>
      </c>
      <c r="P171" s="102">
        <f>O171*H171</f>
        <v>0</v>
      </c>
      <c r="Q171" s="102">
        <v>0</v>
      </c>
      <c r="R171" s="102">
        <f>Q171*H171</f>
        <v>0</v>
      </c>
      <c r="S171" s="102">
        <v>0</v>
      </c>
      <c r="T171" s="103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04" t="s">
        <v>213</v>
      </c>
      <c r="AT171" s="104" t="s">
        <v>130</v>
      </c>
      <c r="AU171" s="104" t="s">
        <v>83</v>
      </c>
      <c r="AY171" s="16" t="s">
        <v>127</v>
      </c>
      <c r="BE171" s="105">
        <f>IF(N171="základní",J171,0)</f>
        <v>0</v>
      </c>
      <c r="BF171" s="105">
        <f>IF(N171="snížená",J171,0)</f>
        <v>0</v>
      </c>
      <c r="BG171" s="105">
        <f>IF(N171="zákl. přenesená",J171,0)</f>
        <v>0</v>
      </c>
      <c r="BH171" s="105">
        <f>IF(N171="sníž. přenesená",J171,0)</f>
        <v>0</v>
      </c>
      <c r="BI171" s="105">
        <f>IF(N171="nulová",J171,0)</f>
        <v>0</v>
      </c>
      <c r="BJ171" s="16" t="s">
        <v>81</v>
      </c>
      <c r="BK171" s="105">
        <f>ROUND(I171*H171,2)</f>
        <v>0</v>
      </c>
      <c r="BL171" s="16" t="s">
        <v>213</v>
      </c>
      <c r="BM171" s="104" t="s">
        <v>214</v>
      </c>
    </row>
    <row r="172" spans="2:63" s="12" customFormat="1" ht="22.9" customHeight="1">
      <c r="B172" s="181"/>
      <c r="C172" s="182"/>
      <c r="D172" s="183" t="s">
        <v>72</v>
      </c>
      <c r="E172" s="186" t="s">
        <v>215</v>
      </c>
      <c r="F172" s="186" t="s">
        <v>216</v>
      </c>
      <c r="G172" s="182"/>
      <c r="H172" s="182"/>
      <c r="I172" s="182"/>
      <c r="J172" s="187">
        <f>BK172</f>
        <v>0</v>
      </c>
      <c r="K172" s="182"/>
      <c r="L172" s="92"/>
      <c r="M172" s="94"/>
      <c r="N172" s="95"/>
      <c r="O172" s="95"/>
      <c r="P172" s="96">
        <f>SUM(P173:P186)</f>
        <v>235.52148799999998</v>
      </c>
      <c r="Q172" s="95"/>
      <c r="R172" s="96">
        <f>SUM(R173:R186)</f>
        <v>6.70878382</v>
      </c>
      <c r="S172" s="95"/>
      <c r="T172" s="97">
        <f>SUM(T173:T186)</f>
        <v>7.8300094</v>
      </c>
      <c r="AR172" s="93" t="s">
        <v>83</v>
      </c>
      <c r="AT172" s="98" t="s">
        <v>72</v>
      </c>
      <c r="AU172" s="98" t="s">
        <v>81</v>
      </c>
      <c r="AY172" s="93" t="s">
        <v>127</v>
      </c>
      <c r="BK172" s="99">
        <f>SUM(BK173:BK186)</f>
        <v>0</v>
      </c>
    </row>
    <row r="173" spans="1:65" s="2" customFormat="1" ht="16.5" customHeight="1">
      <c r="A173" s="27"/>
      <c r="B173" s="128"/>
      <c r="C173" s="188" t="s">
        <v>213</v>
      </c>
      <c r="D173" s="188" t="s">
        <v>130</v>
      </c>
      <c r="E173" s="189" t="s">
        <v>217</v>
      </c>
      <c r="F173" s="190" t="s">
        <v>218</v>
      </c>
      <c r="G173" s="191" t="s">
        <v>219</v>
      </c>
      <c r="H173" s="192">
        <v>384</v>
      </c>
      <c r="I173" s="211"/>
      <c r="J173" s="193">
        <f>ROUND(I173*H173,2)</f>
        <v>0</v>
      </c>
      <c r="K173" s="190" t="s">
        <v>1</v>
      </c>
      <c r="L173" s="28"/>
      <c r="M173" s="100" t="s">
        <v>1</v>
      </c>
      <c r="N173" s="101" t="s">
        <v>38</v>
      </c>
      <c r="O173" s="102">
        <v>0</v>
      </c>
      <c r="P173" s="102">
        <f>O173*H173</f>
        <v>0</v>
      </c>
      <c r="Q173" s="102">
        <v>0</v>
      </c>
      <c r="R173" s="102">
        <f>Q173*H173</f>
        <v>0</v>
      </c>
      <c r="S173" s="102">
        <v>0</v>
      </c>
      <c r="T173" s="103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04" t="s">
        <v>213</v>
      </c>
      <c r="AT173" s="104" t="s">
        <v>130</v>
      </c>
      <c r="AU173" s="104" t="s">
        <v>83</v>
      </c>
      <c r="AY173" s="16" t="s">
        <v>127</v>
      </c>
      <c r="BE173" s="105">
        <f>IF(N173="základní",J173,0)</f>
        <v>0</v>
      </c>
      <c r="BF173" s="105">
        <f>IF(N173="snížená",J173,0)</f>
        <v>0</v>
      </c>
      <c r="BG173" s="105">
        <f>IF(N173="zákl. přenesená",J173,0)</f>
        <v>0</v>
      </c>
      <c r="BH173" s="105">
        <f>IF(N173="sníž. přenesená",J173,0)</f>
        <v>0</v>
      </c>
      <c r="BI173" s="105">
        <f>IF(N173="nulová",J173,0)</f>
        <v>0</v>
      </c>
      <c r="BJ173" s="16" t="s">
        <v>81</v>
      </c>
      <c r="BK173" s="105">
        <f>ROUND(I173*H173,2)</f>
        <v>0</v>
      </c>
      <c r="BL173" s="16" t="s">
        <v>213</v>
      </c>
      <c r="BM173" s="104" t="s">
        <v>220</v>
      </c>
    </row>
    <row r="174" spans="2:51" s="13" customFormat="1" ht="12">
      <c r="B174" s="194"/>
      <c r="C174" s="195"/>
      <c r="D174" s="196" t="s">
        <v>137</v>
      </c>
      <c r="E174" s="197" t="s">
        <v>1</v>
      </c>
      <c r="F174" s="198" t="s">
        <v>221</v>
      </c>
      <c r="G174" s="195"/>
      <c r="H174" s="199">
        <v>384</v>
      </c>
      <c r="I174" s="195"/>
      <c r="J174" s="195"/>
      <c r="K174" s="195"/>
      <c r="L174" s="106"/>
      <c r="M174" s="108"/>
      <c r="N174" s="109"/>
      <c r="O174" s="109"/>
      <c r="P174" s="109"/>
      <c r="Q174" s="109"/>
      <c r="R174" s="109"/>
      <c r="S174" s="109"/>
      <c r="T174" s="110"/>
      <c r="AT174" s="107" t="s">
        <v>137</v>
      </c>
      <c r="AU174" s="107" t="s">
        <v>83</v>
      </c>
      <c r="AV174" s="13" t="s">
        <v>83</v>
      </c>
      <c r="AW174" s="13" t="s">
        <v>29</v>
      </c>
      <c r="AX174" s="13" t="s">
        <v>81</v>
      </c>
      <c r="AY174" s="107" t="s">
        <v>127</v>
      </c>
    </row>
    <row r="175" spans="1:65" s="2" customFormat="1" ht="16.5" customHeight="1">
      <c r="A175" s="27"/>
      <c r="B175" s="128"/>
      <c r="C175" s="188" t="s">
        <v>222</v>
      </c>
      <c r="D175" s="188" t="s">
        <v>130</v>
      </c>
      <c r="E175" s="189" t="s">
        <v>223</v>
      </c>
      <c r="F175" s="190" t="s">
        <v>224</v>
      </c>
      <c r="G175" s="191" t="s">
        <v>133</v>
      </c>
      <c r="H175" s="192">
        <v>3.2</v>
      </c>
      <c r="I175" s="211"/>
      <c r="J175" s="193">
        <f>ROUND(I175*H175,2)</f>
        <v>0</v>
      </c>
      <c r="K175" s="190" t="s">
        <v>1</v>
      </c>
      <c r="L175" s="28"/>
      <c r="M175" s="100" t="s">
        <v>1</v>
      </c>
      <c r="N175" s="101" t="s">
        <v>38</v>
      </c>
      <c r="O175" s="102">
        <v>0</v>
      </c>
      <c r="P175" s="102">
        <f>O175*H175</f>
        <v>0</v>
      </c>
      <c r="Q175" s="102">
        <v>0</v>
      </c>
      <c r="R175" s="102">
        <f>Q175*H175</f>
        <v>0</v>
      </c>
      <c r="S175" s="102">
        <v>0</v>
      </c>
      <c r="T175" s="103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04" t="s">
        <v>213</v>
      </c>
      <c r="AT175" s="104" t="s">
        <v>130</v>
      </c>
      <c r="AU175" s="104" t="s">
        <v>83</v>
      </c>
      <c r="AY175" s="16" t="s">
        <v>127</v>
      </c>
      <c r="BE175" s="105">
        <f>IF(N175="základní",J175,0)</f>
        <v>0</v>
      </c>
      <c r="BF175" s="105">
        <f>IF(N175="snížená",J175,0)</f>
        <v>0</v>
      </c>
      <c r="BG175" s="105">
        <f>IF(N175="zákl. přenesená",J175,0)</f>
        <v>0</v>
      </c>
      <c r="BH175" s="105">
        <f>IF(N175="sníž. přenesená",J175,0)</f>
        <v>0</v>
      </c>
      <c r="BI175" s="105">
        <f>IF(N175="nulová",J175,0)</f>
        <v>0</v>
      </c>
      <c r="BJ175" s="16" t="s">
        <v>81</v>
      </c>
      <c r="BK175" s="105">
        <f>ROUND(I175*H175,2)</f>
        <v>0</v>
      </c>
      <c r="BL175" s="16" t="s">
        <v>213</v>
      </c>
      <c r="BM175" s="104" t="s">
        <v>225</v>
      </c>
    </row>
    <row r="176" spans="2:51" s="13" customFormat="1" ht="12">
      <c r="B176" s="194"/>
      <c r="C176" s="195"/>
      <c r="D176" s="196" t="s">
        <v>137</v>
      </c>
      <c r="E176" s="197" t="s">
        <v>1</v>
      </c>
      <c r="F176" s="198" t="s">
        <v>226</v>
      </c>
      <c r="G176" s="195"/>
      <c r="H176" s="199">
        <v>3.2</v>
      </c>
      <c r="I176" s="195"/>
      <c r="J176" s="195"/>
      <c r="K176" s="195"/>
      <c r="L176" s="106"/>
      <c r="M176" s="108"/>
      <c r="N176" s="109"/>
      <c r="O176" s="109"/>
      <c r="P176" s="109"/>
      <c r="Q176" s="109"/>
      <c r="R176" s="109"/>
      <c r="S176" s="109"/>
      <c r="T176" s="110"/>
      <c r="AT176" s="107" t="s">
        <v>137</v>
      </c>
      <c r="AU176" s="107" t="s">
        <v>83</v>
      </c>
      <c r="AV176" s="13" t="s">
        <v>83</v>
      </c>
      <c r="AW176" s="13" t="s">
        <v>29</v>
      </c>
      <c r="AX176" s="13" t="s">
        <v>81</v>
      </c>
      <c r="AY176" s="107" t="s">
        <v>127</v>
      </c>
    </row>
    <row r="177" spans="1:65" s="2" customFormat="1" ht="21.75" customHeight="1">
      <c r="A177" s="27"/>
      <c r="B177" s="128"/>
      <c r="C177" s="188" t="s">
        <v>227</v>
      </c>
      <c r="D177" s="188" t="s">
        <v>130</v>
      </c>
      <c r="E177" s="189" t="s">
        <v>228</v>
      </c>
      <c r="F177" s="190" t="s">
        <v>486</v>
      </c>
      <c r="G177" s="191" t="s">
        <v>133</v>
      </c>
      <c r="H177" s="192">
        <v>151.118</v>
      </c>
      <c r="I177" s="211"/>
      <c r="J177" s="193">
        <f>ROUND(I177*H177,2)</f>
        <v>0</v>
      </c>
      <c r="K177" s="190" t="s">
        <v>1</v>
      </c>
      <c r="L177" s="28"/>
      <c r="M177" s="100" t="s">
        <v>1</v>
      </c>
      <c r="N177" s="101" t="s">
        <v>38</v>
      </c>
      <c r="O177" s="102">
        <v>1.296</v>
      </c>
      <c r="P177" s="102">
        <f>O177*H177</f>
        <v>195.848928</v>
      </c>
      <c r="Q177" s="102">
        <v>0.04399</v>
      </c>
      <c r="R177" s="102">
        <f>Q177*H177</f>
        <v>6.64768082</v>
      </c>
      <c r="S177" s="102">
        <v>0</v>
      </c>
      <c r="T177" s="103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04" t="s">
        <v>213</v>
      </c>
      <c r="AT177" s="104" t="s">
        <v>130</v>
      </c>
      <c r="AU177" s="104" t="s">
        <v>83</v>
      </c>
      <c r="AY177" s="16" t="s">
        <v>127</v>
      </c>
      <c r="BE177" s="105">
        <f>IF(N177="základní",J177,0)</f>
        <v>0</v>
      </c>
      <c r="BF177" s="105">
        <f>IF(N177="snížená",J177,0)</f>
        <v>0</v>
      </c>
      <c r="BG177" s="105">
        <f>IF(N177="zákl. přenesená",J177,0)</f>
        <v>0</v>
      </c>
      <c r="BH177" s="105">
        <f>IF(N177="sníž. přenesená",J177,0)</f>
        <v>0</v>
      </c>
      <c r="BI177" s="105">
        <f>IF(N177="nulová",J177,0)</f>
        <v>0</v>
      </c>
      <c r="BJ177" s="16" t="s">
        <v>81</v>
      </c>
      <c r="BK177" s="105">
        <f>ROUND(I177*H177,2)</f>
        <v>0</v>
      </c>
      <c r="BL177" s="16" t="s">
        <v>213</v>
      </c>
      <c r="BM177" s="104" t="s">
        <v>229</v>
      </c>
    </row>
    <row r="178" spans="2:51" s="13" customFormat="1" ht="12">
      <c r="B178" s="194"/>
      <c r="C178" s="195"/>
      <c r="D178" s="196" t="s">
        <v>137</v>
      </c>
      <c r="E178" s="197" t="s">
        <v>1</v>
      </c>
      <c r="F178" s="198" t="s">
        <v>230</v>
      </c>
      <c r="G178" s="195"/>
      <c r="H178" s="199">
        <v>151.118</v>
      </c>
      <c r="I178" s="195"/>
      <c r="J178" s="195"/>
      <c r="K178" s="195"/>
      <c r="L178" s="106"/>
      <c r="M178" s="108"/>
      <c r="N178" s="109"/>
      <c r="O178" s="109"/>
      <c r="P178" s="109"/>
      <c r="Q178" s="109"/>
      <c r="R178" s="109"/>
      <c r="S178" s="109"/>
      <c r="T178" s="110"/>
      <c r="AT178" s="107" t="s">
        <v>137</v>
      </c>
      <c r="AU178" s="107" t="s">
        <v>83</v>
      </c>
      <c r="AV178" s="13" t="s">
        <v>83</v>
      </c>
      <c r="AW178" s="13" t="s">
        <v>29</v>
      </c>
      <c r="AX178" s="13" t="s">
        <v>81</v>
      </c>
      <c r="AY178" s="107" t="s">
        <v>127</v>
      </c>
    </row>
    <row r="179" spans="1:65" s="2" customFormat="1" ht="21.75" customHeight="1">
      <c r="A179" s="27"/>
      <c r="B179" s="128"/>
      <c r="C179" s="188" t="s">
        <v>231</v>
      </c>
      <c r="D179" s="188" t="s">
        <v>130</v>
      </c>
      <c r="E179" s="189" t="s">
        <v>232</v>
      </c>
      <c r="F179" s="190" t="s">
        <v>233</v>
      </c>
      <c r="G179" s="191" t="s">
        <v>133</v>
      </c>
      <c r="H179" s="192">
        <v>137.38</v>
      </c>
      <c r="I179" s="211"/>
      <c r="J179" s="193">
        <f>ROUND(I179*H179,2)</f>
        <v>0</v>
      </c>
      <c r="K179" s="190" t="s">
        <v>134</v>
      </c>
      <c r="L179" s="28"/>
      <c r="M179" s="100" t="s">
        <v>1</v>
      </c>
      <c r="N179" s="101" t="s">
        <v>38</v>
      </c>
      <c r="O179" s="102">
        <v>0.257</v>
      </c>
      <c r="P179" s="102">
        <f>O179*H179</f>
        <v>35.30666</v>
      </c>
      <c r="Q179" s="102">
        <v>0</v>
      </c>
      <c r="R179" s="102">
        <f>Q179*H179</f>
        <v>0</v>
      </c>
      <c r="S179" s="102">
        <v>0.05638</v>
      </c>
      <c r="T179" s="103">
        <f>S179*H179</f>
        <v>7.7454844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04" t="s">
        <v>213</v>
      </c>
      <c r="AT179" s="104" t="s">
        <v>130</v>
      </c>
      <c r="AU179" s="104" t="s">
        <v>83</v>
      </c>
      <c r="AY179" s="16" t="s">
        <v>127</v>
      </c>
      <c r="BE179" s="105">
        <f>IF(N179="základní",J179,0)</f>
        <v>0</v>
      </c>
      <c r="BF179" s="105">
        <f>IF(N179="snížená",J179,0)</f>
        <v>0</v>
      </c>
      <c r="BG179" s="105">
        <f>IF(N179="zákl. přenesená",J179,0)</f>
        <v>0</v>
      </c>
      <c r="BH179" s="105">
        <f>IF(N179="sníž. přenesená",J179,0)</f>
        <v>0</v>
      </c>
      <c r="BI179" s="105">
        <f>IF(N179="nulová",J179,0)</f>
        <v>0</v>
      </c>
      <c r="BJ179" s="16" t="s">
        <v>81</v>
      </c>
      <c r="BK179" s="105">
        <f>ROUND(I179*H179,2)</f>
        <v>0</v>
      </c>
      <c r="BL179" s="16" t="s">
        <v>213</v>
      </c>
      <c r="BM179" s="104" t="s">
        <v>234</v>
      </c>
    </row>
    <row r="180" spans="2:51" s="13" customFormat="1" ht="12">
      <c r="B180" s="194"/>
      <c r="C180" s="195"/>
      <c r="D180" s="196" t="s">
        <v>137</v>
      </c>
      <c r="E180" s="197" t="s">
        <v>1</v>
      </c>
      <c r="F180" s="198" t="s">
        <v>235</v>
      </c>
      <c r="G180" s="195"/>
      <c r="H180" s="199">
        <v>137.38</v>
      </c>
      <c r="I180" s="195"/>
      <c r="J180" s="195"/>
      <c r="K180" s="195"/>
      <c r="L180" s="106"/>
      <c r="M180" s="108"/>
      <c r="N180" s="109"/>
      <c r="O180" s="109"/>
      <c r="P180" s="109"/>
      <c r="Q180" s="109"/>
      <c r="R180" s="109"/>
      <c r="S180" s="109"/>
      <c r="T180" s="110"/>
      <c r="AT180" s="107" t="s">
        <v>137</v>
      </c>
      <c r="AU180" s="107" t="s">
        <v>83</v>
      </c>
      <c r="AV180" s="13" t="s">
        <v>83</v>
      </c>
      <c r="AW180" s="13" t="s">
        <v>29</v>
      </c>
      <c r="AX180" s="13" t="s">
        <v>81</v>
      </c>
      <c r="AY180" s="107" t="s">
        <v>127</v>
      </c>
    </row>
    <row r="181" spans="1:65" s="2" customFormat="1" ht="21.75" customHeight="1">
      <c r="A181" s="27"/>
      <c r="B181" s="128"/>
      <c r="C181" s="188" t="s">
        <v>236</v>
      </c>
      <c r="D181" s="188" t="s">
        <v>130</v>
      </c>
      <c r="E181" s="189" t="s">
        <v>237</v>
      </c>
      <c r="F181" s="190" t="s">
        <v>238</v>
      </c>
      <c r="G181" s="191" t="s">
        <v>133</v>
      </c>
      <c r="H181" s="192">
        <v>4.9</v>
      </c>
      <c r="I181" s="211"/>
      <c r="J181" s="193">
        <f>ROUND(I181*H181,2)</f>
        <v>0</v>
      </c>
      <c r="K181" s="190" t="s">
        <v>1</v>
      </c>
      <c r="L181" s="28"/>
      <c r="M181" s="100" t="s">
        <v>1</v>
      </c>
      <c r="N181" s="101" t="s">
        <v>38</v>
      </c>
      <c r="O181" s="102">
        <v>0.699</v>
      </c>
      <c r="P181" s="102">
        <f>O181*H181</f>
        <v>3.4251</v>
      </c>
      <c r="Q181" s="102">
        <v>0.01237</v>
      </c>
      <c r="R181" s="102">
        <f>Q181*H181</f>
        <v>0.06061300000000001</v>
      </c>
      <c r="S181" s="102">
        <v>0</v>
      </c>
      <c r="T181" s="103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04" t="s">
        <v>213</v>
      </c>
      <c r="AT181" s="104" t="s">
        <v>130</v>
      </c>
      <c r="AU181" s="104" t="s">
        <v>83</v>
      </c>
      <c r="AY181" s="16" t="s">
        <v>127</v>
      </c>
      <c r="BE181" s="105">
        <f>IF(N181="základní",J181,0)</f>
        <v>0</v>
      </c>
      <c r="BF181" s="105">
        <f>IF(N181="snížená",J181,0)</f>
        <v>0</v>
      </c>
      <c r="BG181" s="105">
        <f>IF(N181="zákl. přenesená",J181,0)</f>
        <v>0</v>
      </c>
      <c r="BH181" s="105">
        <f>IF(N181="sníž. přenesená",J181,0)</f>
        <v>0</v>
      </c>
      <c r="BI181" s="105">
        <f>IF(N181="nulová",J181,0)</f>
        <v>0</v>
      </c>
      <c r="BJ181" s="16" t="s">
        <v>81</v>
      </c>
      <c r="BK181" s="105">
        <f>ROUND(I181*H181,2)</f>
        <v>0</v>
      </c>
      <c r="BL181" s="16" t="s">
        <v>213</v>
      </c>
      <c r="BM181" s="104" t="s">
        <v>239</v>
      </c>
    </row>
    <row r="182" spans="2:51" s="13" customFormat="1" ht="12">
      <c r="B182" s="194"/>
      <c r="C182" s="195"/>
      <c r="D182" s="196" t="s">
        <v>137</v>
      </c>
      <c r="E182" s="197" t="s">
        <v>1</v>
      </c>
      <c r="F182" s="198" t="s">
        <v>240</v>
      </c>
      <c r="G182" s="195"/>
      <c r="H182" s="199">
        <v>4.9</v>
      </c>
      <c r="I182" s="195"/>
      <c r="J182" s="195"/>
      <c r="K182" s="195"/>
      <c r="L182" s="106"/>
      <c r="M182" s="108"/>
      <c r="N182" s="109"/>
      <c r="O182" s="109"/>
      <c r="P182" s="109"/>
      <c r="Q182" s="109"/>
      <c r="R182" s="109"/>
      <c r="S182" s="109"/>
      <c r="T182" s="110"/>
      <c r="AT182" s="107" t="s">
        <v>137</v>
      </c>
      <c r="AU182" s="107" t="s">
        <v>83</v>
      </c>
      <c r="AV182" s="13" t="s">
        <v>83</v>
      </c>
      <c r="AW182" s="13" t="s">
        <v>29</v>
      </c>
      <c r="AX182" s="13" t="s">
        <v>81</v>
      </c>
      <c r="AY182" s="107" t="s">
        <v>127</v>
      </c>
    </row>
    <row r="183" spans="1:65" s="2" customFormat="1" ht="16.5" customHeight="1">
      <c r="A183" s="27"/>
      <c r="B183" s="128"/>
      <c r="C183" s="188" t="s">
        <v>7</v>
      </c>
      <c r="D183" s="188" t="s">
        <v>130</v>
      </c>
      <c r="E183" s="189" t="s">
        <v>241</v>
      </c>
      <c r="F183" s="190" t="s">
        <v>242</v>
      </c>
      <c r="G183" s="191" t="s">
        <v>133</v>
      </c>
      <c r="H183" s="192">
        <v>4.9</v>
      </c>
      <c r="I183" s="211"/>
      <c r="J183" s="193">
        <f>ROUND(I183*H183,2)</f>
        <v>0</v>
      </c>
      <c r="K183" s="190" t="s">
        <v>134</v>
      </c>
      <c r="L183" s="28"/>
      <c r="M183" s="100" t="s">
        <v>1</v>
      </c>
      <c r="N183" s="101" t="s">
        <v>38</v>
      </c>
      <c r="O183" s="102">
        <v>0.032</v>
      </c>
      <c r="P183" s="102">
        <f>O183*H183</f>
        <v>0.15680000000000002</v>
      </c>
      <c r="Q183" s="102">
        <v>0.0001</v>
      </c>
      <c r="R183" s="102">
        <f>Q183*H183</f>
        <v>0.0004900000000000001</v>
      </c>
      <c r="S183" s="102">
        <v>0</v>
      </c>
      <c r="T183" s="103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04" t="s">
        <v>213</v>
      </c>
      <c r="AT183" s="104" t="s">
        <v>130</v>
      </c>
      <c r="AU183" s="104" t="s">
        <v>83</v>
      </c>
      <c r="AY183" s="16" t="s">
        <v>127</v>
      </c>
      <c r="BE183" s="105">
        <f>IF(N183="základní",J183,0)</f>
        <v>0</v>
      </c>
      <c r="BF183" s="105">
        <f>IF(N183="snížená",J183,0)</f>
        <v>0</v>
      </c>
      <c r="BG183" s="105">
        <f>IF(N183="zákl. přenesená",J183,0)</f>
        <v>0</v>
      </c>
      <c r="BH183" s="105">
        <f>IF(N183="sníž. přenesená",J183,0)</f>
        <v>0</v>
      </c>
      <c r="BI183" s="105">
        <f>IF(N183="nulová",J183,0)</f>
        <v>0</v>
      </c>
      <c r="BJ183" s="16" t="s">
        <v>81</v>
      </c>
      <c r="BK183" s="105">
        <f>ROUND(I183*H183,2)</f>
        <v>0</v>
      </c>
      <c r="BL183" s="16" t="s">
        <v>213</v>
      </c>
      <c r="BM183" s="104" t="s">
        <v>243</v>
      </c>
    </row>
    <row r="184" spans="1:65" s="2" customFormat="1" ht="21.75" customHeight="1">
      <c r="A184" s="27"/>
      <c r="B184" s="128"/>
      <c r="C184" s="188" t="s">
        <v>244</v>
      </c>
      <c r="D184" s="188" t="s">
        <v>130</v>
      </c>
      <c r="E184" s="189" t="s">
        <v>245</v>
      </c>
      <c r="F184" s="190" t="s">
        <v>246</v>
      </c>
      <c r="G184" s="191" t="s">
        <v>133</v>
      </c>
      <c r="H184" s="192">
        <v>4.9</v>
      </c>
      <c r="I184" s="211"/>
      <c r="J184" s="193">
        <f>ROUND(I184*H184,2)</f>
        <v>0</v>
      </c>
      <c r="K184" s="190" t="s">
        <v>134</v>
      </c>
      <c r="L184" s="28"/>
      <c r="M184" s="100" t="s">
        <v>1</v>
      </c>
      <c r="N184" s="101" t="s">
        <v>38</v>
      </c>
      <c r="O184" s="102">
        <v>0.16</v>
      </c>
      <c r="P184" s="102">
        <f>O184*H184</f>
        <v>0.784</v>
      </c>
      <c r="Q184" s="102">
        <v>0</v>
      </c>
      <c r="R184" s="102">
        <f>Q184*H184</f>
        <v>0</v>
      </c>
      <c r="S184" s="102">
        <v>0.01725</v>
      </c>
      <c r="T184" s="103">
        <f>S184*H184</f>
        <v>0.08452500000000002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04" t="s">
        <v>213</v>
      </c>
      <c r="AT184" s="104" t="s">
        <v>130</v>
      </c>
      <c r="AU184" s="104" t="s">
        <v>83</v>
      </c>
      <c r="AY184" s="16" t="s">
        <v>127</v>
      </c>
      <c r="BE184" s="105">
        <f>IF(N184="základní",J184,0)</f>
        <v>0</v>
      </c>
      <c r="BF184" s="105">
        <f>IF(N184="snížená",J184,0)</f>
        <v>0</v>
      </c>
      <c r="BG184" s="105">
        <f>IF(N184="zákl. přenesená",J184,0)</f>
        <v>0</v>
      </c>
      <c r="BH184" s="105">
        <f>IF(N184="sníž. přenesená",J184,0)</f>
        <v>0</v>
      </c>
      <c r="BI184" s="105">
        <f>IF(N184="nulová",J184,0)</f>
        <v>0</v>
      </c>
      <c r="BJ184" s="16" t="s">
        <v>81</v>
      </c>
      <c r="BK184" s="105">
        <f>ROUND(I184*H184,2)</f>
        <v>0</v>
      </c>
      <c r="BL184" s="16" t="s">
        <v>213</v>
      </c>
      <c r="BM184" s="104" t="s">
        <v>247</v>
      </c>
    </row>
    <row r="185" spans="2:51" s="13" customFormat="1" ht="12">
      <c r="B185" s="194"/>
      <c r="C185" s="195"/>
      <c r="D185" s="196" t="s">
        <v>137</v>
      </c>
      <c r="E185" s="197" t="s">
        <v>1</v>
      </c>
      <c r="F185" s="198" t="s">
        <v>240</v>
      </c>
      <c r="G185" s="195"/>
      <c r="H185" s="199">
        <v>4.9</v>
      </c>
      <c r="I185" s="195"/>
      <c r="J185" s="195"/>
      <c r="K185" s="195"/>
      <c r="L185" s="106"/>
      <c r="M185" s="108"/>
      <c r="N185" s="109"/>
      <c r="O185" s="109"/>
      <c r="P185" s="109"/>
      <c r="Q185" s="109"/>
      <c r="R185" s="109"/>
      <c r="S185" s="109"/>
      <c r="T185" s="110"/>
      <c r="AT185" s="107" t="s">
        <v>137</v>
      </c>
      <c r="AU185" s="107" t="s">
        <v>83</v>
      </c>
      <c r="AV185" s="13" t="s">
        <v>83</v>
      </c>
      <c r="AW185" s="13" t="s">
        <v>29</v>
      </c>
      <c r="AX185" s="13" t="s">
        <v>81</v>
      </c>
      <c r="AY185" s="107" t="s">
        <v>127</v>
      </c>
    </row>
    <row r="186" spans="1:65" s="2" customFormat="1" ht="21.75" customHeight="1">
      <c r="A186" s="27"/>
      <c r="B186" s="128"/>
      <c r="C186" s="188" t="s">
        <v>248</v>
      </c>
      <c r="D186" s="188" t="s">
        <v>130</v>
      </c>
      <c r="E186" s="189" t="s">
        <v>249</v>
      </c>
      <c r="F186" s="190" t="s">
        <v>250</v>
      </c>
      <c r="G186" s="191" t="s">
        <v>251</v>
      </c>
      <c r="H186" s="192">
        <v>1890.948</v>
      </c>
      <c r="I186" s="211"/>
      <c r="J186" s="193">
        <f>ROUND(I186*H186,2)</f>
        <v>0</v>
      </c>
      <c r="K186" s="190" t="s">
        <v>134</v>
      </c>
      <c r="L186" s="28"/>
      <c r="M186" s="100" t="s">
        <v>1</v>
      </c>
      <c r="N186" s="101" t="s">
        <v>38</v>
      </c>
      <c r="O186" s="102">
        <v>0</v>
      </c>
      <c r="P186" s="102">
        <f>O186*H186</f>
        <v>0</v>
      </c>
      <c r="Q186" s="102">
        <v>0</v>
      </c>
      <c r="R186" s="102">
        <f>Q186*H186</f>
        <v>0</v>
      </c>
      <c r="S186" s="102">
        <v>0</v>
      </c>
      <c r="T186" s="103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04" t="s">
        <v>213</v>
      </c>
      <c r="AT186" s="104" t="s">
        <v>130</v>
      </c>
      <c r="AU186" s="104" t="s">
        <v>83</v>
      </c>
      <c r="AY186" s="16" t="s">
        <v>127</v>
      </c>
      <c r="BE186" s="105">
        <f>IF(N186="základní",J186,0)</f>
        <v>0</v>
      </c>
      <c r="BF186" s="105">
        <f>IF(N186="snížená",J186,0)</f>
        <v>0</v>
      </c>
      <c r="BG186" s="105">
        <f>IF(N186="zákl. přenesená",J186,0)</f>
        <v>0</v>
      </c>
      <c r="BH186" s="105">
        <f>IF(N186="sníž. přenesená",J186,0)</f>
        <v>0</v>
      </c>
      <c r="BI186" s="105">
        <f>IF(N186="nulová",J186,0)</f>
        <v>0</v>
      </c>
      <c r="BJ186" s="16" t="s">
        <v>81</v>
      </c>
      <c r="BK186" s="105">
        <f>ROUND(I186*H186,2)</f>
        <v>0</v>
      </c>
      <c r="BL186" s="16" t="s">
        <v>213</v>
      </c>
      <c r="BM186" s="104" t="s">
        <v>252</v>
      </c>
    </row>
    <row r="187" spans="2:63" s="12" customFormat="1" ht="22.9" customHeight="1">
      <c r="B187" s="181"/>
      <c r="C187" s="182"/>
      <c r="D187" s="183" t="s">
        <v>72</v>
      </c>
      <c r="E187" s="186" t="s">
        <v>253</v>
      </c>
      <c r="F187" s="186" t="s">
        <v>254</v>
      </c>
      <c r="G187" s="182"/>
      <c r="H187" s="182"/>
      <c r="I187" s="182"/>
      <c r="J187" s="187">
        <f>BK187</f>
        <v>0</v>
      </c>
      <c r="K187" s="182"/>
      <c r="L187" s="92"/>
      <c r="M187" s="94"/>
      <c r="N187" s="95"/>
      <c r="O187" s="95"/>
      <c r="P187" s="96">
        <f>SUM(P188:P194)</f>
        <v>957.9939999999999</v>
      </c>
      <c r="Q187" s="95"/>
      <c r="R187" s="96">
        <f>SUM(R188:R194)</f>
        <v>0.86944</v>
      </c>
      <c r="S187" s="95"/>
      <c r="T187" s="97">
        <f>SUM(T188:T194)</f>
        <v>0.931</v>
      </c>
      <c r="AR187" s="93" t="s">
        <v>83</v>
      </c>
      <c r="AT187" s="98" t="s">
        <v>72</v>
      </c>
      <c r="AU187" s="98" t="s">
        <v>81</v>
      </c>
      <c r="AY187" s="93" t="s">
        <v>127</v>
      </c>
      <c r="BK187" s="99">
        <f>SUM(BK188:BK194)</f>
        <v>0</v>
      </c>
    </row>
    <row r="188" spans="1:65" s="2" customFormat="1" ht="21.75" customHeight="1">
      <c r="A188" s="27"/>
      <c r="B188" s="128"/>
      <c r="C188" s="188" t="s">
        <v>255</v>
      </c>
      <c r="D188" s="188" t="s">
        <v>130</v>
      </c>
      <c r="E188" s="189" t="s">
        <v>256</v>
      </c>
      <c r="F188" s="190" t="s">
        <v>257</v>
      </c>
      <c r="G188" s="191" t="s">
        <v>258</v>
      </c>
      <c r="H188" s="192">
        <v>1172</v>
      </c>
      <c r="I188" s="211"/>
      <c r="J188" s="193">
        <f>ROUND(I188*H188,2)</f>
        <v>0</v>
      </c>
      <c r="K188" s="190" t="s">
        <v>134</v>
      </c>
      <c r="L188" s="28"/>
      <c r="M188" s="100" t="s">
        <v>1</v>
      </c>
      <c r="N188" s="101" t="s">
        <v>38</v>
      </c>
      <c r="O188" s="102">
        <v>0.366</v>
      </c>
      <c r="P188" s="102">
        <f>O188*H188</f>
        <v>428.952</v>
      </c>
      <c r="Q188" s="102">
        <v>0</v>
      </c>
      <c r="R188" s="102">
        <f>Q188*H188</f>
        <v>0</v>
      </c>
      <c r="S188" s="102">
        <v>0</v>
      </c>
      <c r="T188" s="103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04" t="s">
        <v>213</v>
      </c>
      <c r="AT188" s="104" t="s">
        <v>130</v>
      </c>
      <c r="AU188" s="104" t="s">
        <v>83</v>
      </c>
      <c r="AY188" s="16" t="s">
        <v>127</v>
      </c>
      <c r="BE188" s="105">
        <f>IF(N188="základní",J188,0)</f>
        <v>0</v>
      </c>
      <c r="BF188" s="105">
        <f>IF(N188="snížená",J188,0)</f>
        <v>0</v>
      </c>
      <c r="BG188" s="105">
        <f>IF(N188="zákl. přenesená",J188,0)</f>
        <v>0</v>
      </c>
      <c r="BH188" s="105">
        <f>IF(N188="sníž. přenesená",J188,0)</f>
        <v>0</v>
      </c>
      <c r="BI188" s="105">
        <f>IF(N188="nulová",J188,0)</f>
        <v>0</v>
      </c>
      <c r="BJ188" s="16" t="s">
        <v>81</v>
      </c>
      <c r="BK188" s="105">
        <f>ROUND(I188*H188,2)</f>
        <v>0</v>
      </c>
      <c r="BL188" s="16" t="s">
        <v>213</v>
      </c>
      <c r="BM188" s="104" t="s">
        <v>259</v>
      </c>
    </row>
    <row r="189" spans="2:51" s="13" customFormat="1" ht="12">
      <c r="B189" s="194"/>
      <c r="C189" s="195"/>
      <c r="D189" s="196" t="s">
        <v>137</v>
      </c>
      <c r="E189" s="197" t="s">
        <v>1</v>
      </c>
      <c r="F189" s="198" t="s">
        <v>260</v>
      </c>
      <c r="G189" s="195"/>
      <c r="H189" s="199">
        <v>1172</v>
      </c>
      <c r="I189" s="195"/>
      <c r="J189" s="195"/>
      <c r="K189" s="195"/>
      <c r="L189" s="106"/>
      <c r="M189" s="108"/>
      <c r="N189" s="109"/>
      <c r="O189" s="109"/>
      <c r="P189" s="109"/>
      <c r="Q189" s="109"/>
      <c r="R189" s="109"/>
      <c r="S189" s="109"/>
      <c r="T189" s="110"/>
      <c r="AT189" s="107" t="s">
        <v>137</v>
      </c>
      <c r="AU189" s="107" t="s">
        <v>83</v>
      </c>
      <c r="AV189" s="13" t="s">
        <v>83</v>
      </c>
      <c r="AW189" s="13" t="s">
        <v>29</v>
      </c>
      <c r="AX189" s="13" t="s">
        <v>81</v>
      </c>
      <c r="AY189" s="107" t="s">
        <v>127</v>
      </c>
    </row>
    <row r="190" spans="1:65" s="2" customFormat="1" ht="21.75" customHeight="1">
      <c r="A190" s="27"/>
      <c r="B190" s="128"/>
      <c r="C190" s="188" t="s">
        <v>261</v>
      </c>
      <c r="D190" s="188" t="s">
        <v>130</v>
      </c>
      <c r="E190" s="189" t="s">
        <v>262</v>
      </c>
      <c r="F190" s="190" t="s">
        <v>263</v>
      </c>
      <c r="G190" s="191" t="s">
        <v>258</v>
      </c>
      <c r="H190" s="192">
        <v>532</v>
      </c>
      <c r="I190" s="211"/>
      <c r="J190" s="193">
        <f>ROUND(I190*H190,2)</f>
        <v>0</v>
      </c>
      <c r="K190" s="190" t="s">
        <v>134</v>
      </c>
      <c r="L190" s="28"/>
      <c r="M190" s="100" t="s">
        <v>1</v>
      </c>
      <c r="N190" s="101" t="s">
        <v>38</v>
      </c>
      <c r="O190" s="102">
        <v>0.179</v>
      </c>
      <c r="P190" s="102">
        <f>O190*H190</f>
        <v>95.228</v>
      </c>
      <c r="Q190" s="102">
        <v>0</v>
      </c>
      <c r="R190" s="102">
        <f>Q190*H190</f>
        <v>0</v>
      </c>
      <c r="S190" s="102">
        <v>0.00175</v>
      </c>
      <c r="T190" s="103">
        <f>S190*H190</f>
        <v>0.931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04" t="s">
        <v>213</v>
      </c>
      <c r="AT190" s="104" t="s">
        <v>130</v>
      </c>
      <c r="AU190" s="104" t="s">
        <v>83</v>
      </c>
      <c r="AY190" s="16" t="s">
        <v>127</v>
      </c>
      <c r="BE190" s="105">
        <f>IF(N190="základní",J190,0)</f>
        <v>0</v>
      </c>
      <c r="BF190" s="105">
        <f>IF(N190="snížená",J190,0)</f>
        <v>0</v>
      </c>
      <c r="BG190" s="105">
        <f>IF(N190="zákl. přenesená",J190,0)</f>
        <v>0</v>
      </c>
      <c r="BH190" s="105">
        <f>IF(N190="sníž. přenesená",J190,0)</f>
        <v>0</v>
      </c>
      <c r="BI190" s="105">
        <f>IF(N190="nulová",J190,0)</f>
        <v>0</v>
      </c>
      <c r="BJ190" s="16" t="s">
        <v>81</v>
      </c>
      <c r="BK190" s="105">
        <f>ROUND(I190*H190,2)</f>
        <v>0</v>
      </c>
      <c r="BL190" s="16" t="s">
        <v>213</v>
      </c>
      <c r="BM190" s="104" t="s">
        <v>264</v>
      </c>
    </row>
    <row r="191" spans="1:65" s="2" customFormat="1" ht="21.75" customHeight="1">
      <c r="A191" s="27"/>
      <c r="B191" s="128"/>
      <c r="C191" s="188" t="s">
        <v>265</v>
      </c>
      <c r="D191" s="188" t="s">
        <v>130</v>
      </c>
      <c r="E191" s="189" t="s">
        <v>266</v>
      </c>
      <c r="F191" s="190" t="s">
        <v>267</v>
      </c>
      <c r="G191" s="191" t="s">
        <v>258</v>
      </c>
      <c r="H191" s="192">
        <v>862</v>
      </c>
      <c r="I191" s="211"/>
      <c r="J191" s="193">
        <f>ROUND(I191*H191,2)</f>
        <v>0</v>
      </c>
      <c r="K191" s="190" t="s">
        <v>134</v>
      </c>
      <c r="L191" s="28"/>
      <c r="M191" s="100" t="s">
        <v>1</v>
      </c>
      <c r="N191" s="101" t="s">
        <v>38</v>
      </c>
      <c r="O191" s="102">
        <v>0.3</v>
      </c>
      <c r="P191" s="102">
        <f>O191*H191</f>
        <v>258.59999999999997</v>
      </c>
      <c r="Q191" s="102">
        <v>0.00039</v>
      </c>
      <c r="R191" s="102">
        <f>Q191*H191</f>
        <v>0.33618</v>
      </c>
      <c r="S191" s="102">
        <v>0</v>
      </c>
      <c r="T191" s="103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04" t="s">
        <v>213</v>
      </c>
      <c r="AT191" s="104" t="s">
        <v>130</v>
      </c>
      <c r="AU191" s="104" t="s">
        <v>83</v>
      </c>
      <c r="AY191" s="16" t="s">
        <v>127</v>
      </c>
      <c r="BE191" s="105">
        <f>IF(N191="základní",J191,0)</f>
        <v>0</v>
      </c>
      <c r="BF191" s="105">
        <f>IF(N191="snížená",J191,0)</f>
        <v>0</v>
      </c>
      <c r="BG191" s="105">
        <f>IF(N191="zákl. přenesená",J191,0)</f>
        <v>0</v>
      </c>
      <c r="BH191" s="105">
        <f>IF(N191="sníž. přenesená",J191,0)</f>
        <v>0</v>
      </c>
      <c r="BI191" s="105">
        <f>IF(N191="nulová",J191,0)</f>
        <v>0</v>
      </c>
      <c r="BJ191" s="16" t="s">
        <v>81</v>
      </c>
      <c r="BK191" s="105">
        <f>ROUND(I191*H191,2)</f>
        <v>0</v>
      </c>
      <c r="BL191" s="16" t="s">
        <v>213</v>
      </c>
      <c r="BM191" s="104" t="s">
        <v>268</v>
      </c>
    </row>
    <row r="192" spans="1:65" s="2" customFormat="1" ht="21.75" customHeight="1">
      <c r="A192" s="27"/>
      <c r="B192" s="128"/>
      <c r="C192" s="188" t="s">
        <v>269</v>
      </c>
      <c r="D192" s="188" t="s">
        <v>130</v>
      </c>
      <c r="E192" s="189" t="s">
        <v>270</v>
      </c>
      <c r="F192" s="190" t="s">
        <v>271</v>
      </c>
      <c r="G192" s="191" t="s">
        <v>258</v>
      </c>
      <c r="H192" s="192">
        <v>586</v>
      </c>
      <c r="I192" s="211"/>
      <c r="J192" s="193">
        <f>ROUND(I192*H192,2)</f>
        <v>0</v>
      </c>
      <c r="K192" s="190" t="s">
        <v>134</v>
      </c>
      <c r="L192" s="28"/>
      <c r="M192" s="100" t="s">
        <v>1</v>
      </c>
      <c r="N192" s="101" t="s">
        <v>38</v>
      </c>
      <c r="O192" s="102">
        <v>0.299</v>
      </c>
      <c r="P192" s="102">
        <f>O192*H192</f>
        <v>175.214</v>
      </c>
      <c r="Q192" s="102">
        <v>0.00091</v>
      </c>
      <c r="R192" s="102">
        <f>Q192*H192</f>
        <v>0.53326</v>
      </c>
      <c r="S192" s="102">
        <v>0</v>
      </c>
      <c r="T192" s="103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04" t="s">
        <v>213</v>
      </c>
      <c r="AT192" s="104" t="s">
        <v>130</v>
      </c>
      <c r="AU192" s="104" t="s">
        <v>83</v>
      </c>
      <c r="AY192" s="16" t="s">
        <v>127</v>
      </c>
      <c r="BE192" s="105">
        <f>IF(N192="základní",J192,0)</f>
        <v>0</v>
      </c>
      <c r="BF192" s="105">
        <f>IF(N192="snížená",J192,0)</f>
        <v>0</v>
      </c>
      <c r="BG192" s="105">
        <f>IF(N192="zákl. přenesená",J192,0)</f>
        <v>0</v>
      </c>
      <c r="BH192" s="105">
        <f>IF(N192="sníž. přenesená",J192,0)</f>
        <v>0</v>
      </c>
      <c r="BI192" s="105">
        <f>IF(N192="nulová",J192,0)</f>
        <v>0</v>
      </c>
      <c r="BJ192" s="16" t="s">
        <v>81</v>
      </c>
      <c r="BK192" s="105">
        <f>ROUND(I192*H192,2)</f>
        <v>0</v>
      </c>
      <c r="BL192" s="16" t="s">
        <v>213</v>
      </c>
      <c r="BM192" s="104" t="s">
        <v>272</v>
      </c>
    </row>
    <row r="193" spans="2:51" s="13" customFormat="1" ht="12">
      <c r="B193" s="194"/>
      <c r="C193" s="195"/>
      <c r="D193" s="196" t="s">
        <v>137</v>
      </c>
      <c r="E193" s="197" t="s">
        <v>1</v>
      </c>
      <c r="F193" s="198" t="s">
        <v>273</v>
      </c>
      <c r="G193" s="195"/>
      <c r="H193" s="199">
        <v>586</v>
      </c>
      <c r="I193" s="195"/>
      <c r="J193" s="195"/>
      <c r="K193" s="195"/>
      <c r="L193" s="106"/>
      <c r="M193" s="108"/>
      <c r="N193" s="109"/>
      <c r="O193" s="109"/>
      <c r="P193" s="109"/>
      <c r="Q193" s="109"/>
      <c r="R193" s="109"/>
      <c r="S193" s="109"/>
      <c r="T193" s="110"/>
      <c r="AT193" s="107" t="s">
        <v>137</v>
      </c>
      <c r="AU193" s="107" t="s">
        <v>83</v>
      </c>
      <c r="AV193" s="13" t="s">
        <v>83</v>
      </c>
      <c r="AW193" s="13" t="s">
        <v>29</v>
      </c>
      <c r="AX193" s="13" t="s">
        <v>81</v>
      </c>
      <c r="AY193" s="107" t="s">
        <v>127</v>
      </c>
    </row>
    <row r="194" spans="1:65" s="2" customFormat="1" ht="21.75" customHeight="1">
      <c r="A194" s="27"/>
      <c r="B194" s="128"/>
      <c r="C194" s="188" t="s">
        <v>274</v>
      </c>
      <c r="D194" s="188" t="s">
        <v>130</v>
      </c>
      <c r="E194" s="189" t="s">
        <v>275</v>
      </c>
      <c r="F194" s="190" t="s">
        <v>276</v>
      </c>
      <c r="G194" s="191" t="s">
        <v>251</v>
      </c>
      <c r="H194" s="192">
        <v>7670.004</v>
      </c>
      <c r="I194" s="211"/>
      <c r="J194" s="193">
        <f>ROUND(I194*H194,2)</f>
        <v>0</v>
      </c>
      <c r="K194" s="190" t="s">
        <v>134</v>
      </c>
      <c r="L194" s="28"/>
      <c r="M194" s="100" t="s">
        <v>1</v>
      </c>
      <c r="N194" s="101" t="s">
        <v>38</v>
      </c>
      <c r="O194" s="102">
        <v>0</v>
      </c>
      <c r="P194" s="102">
        <f>O194*H194</f>
        <v>0</v>
      </c>
      <c r="Q194" s="102">
        <v>0</v>
      </c>
      <c r="R194" s="102">
        <f>Q194*H194</f>
        <v>0</v>
      </c>
      <c r="S194" s="102">
        <v>0</v>
      </c>
      <c r="T194" s="103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04" t="s">
        <v>213</v>
      </c>
      <c r="AT194" s="104" t="s">
        <v>130</v>
      </c>
      <c r="AU194" s="104" t="s">
        <v>83</v>
      </c>
      <c r="AY194" s="16" t="s">
        <v>127</v>
      </c>
      <c r="BE194" s="105">
        <f>IF(N194="základní",J194,0)</f>
        <v>0</v>
      </c>
      <c r="BF194" s="105">
        <f>IF(N194="snížená",J194,0)</f>
        <v>0</v>
      </c>
      <c r="BG194" s="105">
        <f>IF(N194="zákl. přenesená",J194,0)</f>
        <v>0</v>
      </c>
      <c r="BH194" s="105">
        <f>IF(N194="sníž. přenesená",J194,0)</f>
        <v>0</v>
      </c>
      <c r="BI194" s="105">
        <f>IF(N194="nulová",J194,0)</f>
        <v>0</v>
      </c>
      <c r="BJ194" s="16" t="s">
        <v>81</v>
      </c>
      <c r="BK194" s="105">
        <f>ROUND(I194*H194,2)</f>
        <v>0</v>
      </c>
      <c r="BL194" s="16" t="s">
        <v>213</v>
      </c>
      <c r="BM194" s="104" t="s">
        <v>277</v>
      </c>
    </row>
    <row r="195" spans="2:63" s="12" customFormat="1" ht="22.9" customHeight="1">
      <c r="B195" s="181"/>
      <c r="C195" s="182"/>
      <c r="D195" s="183" t="s">
        <v>72</v>
      </c>
      <c r="E195" s="186" t="s">
        <v>278</v>
      </c>
      <c r="F195" s="186" t="s">
        <v>279</v>
      </c>
      <c r="G195" s="182"/>
      <c r="H195" s="182"/>
      <c r="I195" s="182"/>
      <c r="J195" s="187">
        <f>BK195</f>
        <v>0</v>
      </c>
      <c r="K195" s="182"/>
      <c r="L195" s="92"/>
      <c r="M195" s="94"/>
      <c r="N195" s="95"/>
      <c r="O195" s="95"/>
      <c r="P195" s="96">
        <f>SUM(P196:P221)</f>
        <v>1.2</v>
      </c>
      <c r="Q195" s="95"/>
      <c r="R195" s="96">
        <f>SUM(R196:R221)</f>
        <v>0</v>
      </c>
      <c r="S195" s="95"/>
      <c r="T195" s="97">
        <f>SUM(T196:T221)</f>
        <v>0.05</v>
      </c>
      <c r="AR195" s="93" t="s">
        <v>83</v>
      </c>
      <c r="AT195" s="98" t="s">
        <v>72</v>
      </c>
      <c r="AU195" s="98" t="s">
        <v>81</v>
      </c>
      <c r="AY195" s="93" t="s">
        <v>127</v>
      </c>
      <c r="BK195" s="99">
        <f>SUM(BK196:BK221)</f>
        <v>0</v>
      </c>
    </row>
    <row r="196" spans="1:65" s="2" customFormat="1" ht="33" customHeight="1">
      <c r="A196" s="27"/>
      <c r="B196" s="128"/>
      <c r="C196" s="188" t="s">
        <v>280</v>
      </c>
      <c r="D196" s="188" t="s">
        <v>130</v>
      </c>
      <c r="E196" s="189" t="s">
        <v>281</v>
      </c>
      <c r="F196" s="190" t="s">
        <v>282</v>
      </c>
      <c r="G196" s="191" t="s">
        <v>133</v>
      </c>
      <c r="H196" s="192">
        <v>1056.96</v>
      </c>
      <c r="I196" s="211"/>
      <c r="J196" s="193">
        <f>ROUND(I196*H196,2)</f>
        <v>0</v>
      </c>
      <c r="K196" s="190" t="s">
        <v>1</v>
      </c>
      <c r="L196" s="28"/>
      <c r="M196" s="100" t="s">
        <v>1</v>
      </c>
      <c r="N196" s="101" t="s">
        <v>38</v>
      </c>
      <c r="O196" s="102">
        <v>0</v>
      </c>
      <c r="P196" s="102">
        <f>O196*H196</f>
        <v>0</v>
      </c>
      <c r="Q196" s="102">
        <v>0</v>
      </c>
      <c r="R196" s="102">
        <f>Q196*H196</f>
        <v>0</v>
      </c>
      <c r="S196" s="102">
        <v>0</v>
      </c>
      <c r="T196" s="103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04" t="s">
        <v>213</v>
      </c>
      <c r="AT196" s="104" t="s">
        <v>130</v>
      </c>
      <c r="AU196" s="104" t="s">
        <v>83</v>
      </c>
      <c r="AY196" s="16" t="s">
        <v>127</v>
      </c>
      <c r="BE196" s="105">
        <f>IF(N196="základní",J196,0)</f>
        <v>0</v>
      </c>
      <c r="BF196" s="105">
        <f>IF(N196="snížená",J196,0)</f>
        <v>0</v>
      </c>
      <c r="BG196" s="105">
        <f>IF(N196="zákl. přenesená",J196,0)</f>
        <v>0</v>
      </c>
      <c r="BH196" s="105">
        <f>IF(N196="sníž. přenesená",J196,0)</f>
        <v>0</v>
      </c>
      <c r="BI196" s="105">
        <f>IF(N196="nulová",J196,0)</f>
        <v>0</v>
      </c>
      <c r="BJ196" s="16" t="s">
        <v>81</v>
      </c>
      <c r="BK196" s="105">
        <f>ROUND(I196*H196,2)</f>
        <v>0</v>
      </c>
      <c r="BL196" s="16" t="s">
        <v>213</v>
      </c>
      <c r="BM196" s="104" t="s">
        <v>283</v>
      </c>
    </row>
    <row r="197" spans="2:51" s="13" customFormat="1" ht="33.75">
      <c r="B197" s="194"/>
      <c r="C197" s="195"/>
      <c r="D197" s="196" t="s">
        <v>137</v>
      </c>
      <c r="E197" s="197" t="s">
        <v>1</v>
      </c>
      <c r="F197" s="198" t="s">
        <v>284</v>
      </c>
      <c r="G197" s="195"/>
      <c r="H197" s="199">
        <v>208.08</v>
      </c>
      <c r="I197" s="195"/>
      <c r="J197" s="195"/>
      <c r="K197" s="195"/>
      <c r="L197" s="106"/>
      <c r="M197" s="108"/>
      <c r="N197" s="109"/>
      <c r="O197" s="109"/>
      <c r="P197" s="109"/>
      <c r="Q197" s="109"/>
      <c r="R197" s="109"/>
      <c r="S197" s="109"/>
      <c r="T197" s="110"/>
      <c r="AT197" s="107" t="s">
        <v>137</v>
      </c>
      <c r="AU197" s="107" t="s">
        <v>83</v>
      </c>
      <c r="AV197" s="13" t="s">
        <v>83</v>
      </c>
      <c r="AW197" s="13" t="s">
        <v>29</v>
      </c>
      <c r="AX197" s="13" t="s">
        <v>73</v>
      </c>
      <c r="AY197" s="107" t="s">
        <v>127</v>
      </c>
    </row>
    <row r="198" spans="2:51" s="13" customFormat="1" ht="12">
      <c r="B198" s="194"/>
      <c r="C198" s="195"/>
      <c r="D198" s="196" t="s">
        <v>137</v>
      </c>
      <c r="E198" s="197" t="s">
        <v>1</v>
      </c>
      <c r="F198" s="198" t="s">
        <v>285</v>
      </c>
      <c r="G198" s="195"/>
      <c r="H198" s="199">
        <v>848.88</v>
      </c>
      <c r="I198" s="195"/>
      <c r="J198" s="195"/>
      <c r="K198" s="195"/>
      <c r="L198" s="106"/>
      <c r="M198" s="108"/>
      <c r="N198" s="109"/>
      <c r="O198" s="109"/>
      <c r="P198" s="109"/>
      <c r="Q198" s="109"/>
      <c r="R198" s="109"/>
      <c r="S198" s="109"/>
      <c r="T198" s="110"/>
      <c r="AT198" s="107" t="s">
        <v>137</v>
      </c>
      <c r="AU198" s="107" t="s">
        <v>83</v>
      </c>
      <c r="AV198" s="13" t="s">
        <v>83</v>
      </c>
      <c r="AW198" s="13" t="s">
        <v>29</v>
      </c>
      <c r="AX198" s="13" t="s">
        <v>73</v>
      </c>
      <c r="AY198" s="107" t="s">
        <v>127</v>
      </c>
    </row>
    <row r="199" spans="2:51" s="14" customFormat="1" ht="12">
      <c r="B199" s="200"/>
      <c r="C199" s="201"/>
      <c r="D199" s="196" t="s">
        <v>137</v>
      </c>
      <c r="E199" s="202" t="s">
        <v>1</v>
      </c>
      <c r="F199" s="203" t="s">
        <v>168</v>
      </c>
      <c r="G199" s="201"/>
      <c r="H199" s="204">
        <v>1056.96</v>
      </c>
      <c r="I199" s="201"/>
      <c r="J199" s="201"/>
      <c r="K199" s="201"/>
      <c r="L199" s="111"/>
      <c r="M199" s="113"/>
      <c r="N199" s="114"/>
      <c r="O199" s="114"/>
      <c r="P199" s="114"/>
      <c r="Q199" s="114"/>
      <c r="R199" s="114"/>
      <c r="S199" s="114"/>
      <c r="T199" s="115"/>
      <c r="AT199" s="112" t="s">
        <v>137</v>
      </c>
      <c r="AU199" s="112" t="s">
        <v>83</v>
      </c>
      <c r="AV199" s="14" t="s">
        <v>135</v>
      </c>
      <c r="AW199" s="14" t="s">
        <v>29</v>
      </c>
      <c r="AX199" s="14" t="s">
        <v>81</v>
      </c>
      <c r="AY199" s="112" t="s">
        <v>127</v>
      </c>
    </row>
    <row r="200" spans="1:65" s="2" customFormat="1" ht="16.5" customHeight="1">
      <c r="A200" s="27"/>
      <c r="B200" s="128"/>
      <c r="C200" s="188" t="s">
        <v>286</v>
      </c>
      <c r="D200" s="188" t="s">
        <v>130</v>
      </c>
      <c r="E200" s="189" t="s">
        <v>287</v>
      </c>
      <c r="F200" s="190" t="s">
        <v>288</v>
      </c>
      <c r="G200" s="191" t="s">
        <v>212</v>
      </c>
      <c r="H200" s="192">
        <v>23</v>
      </c>
      <c r="I200" s="211"/>
      <c r="J200" s="193">
        <f>ROUND(I200*H200,2)</f>
        <v>0</v>
      </c>
      <c r="K200" s="190" t="s">
        <v>1</v>
      </c>
      <c r="L200" s="28"/>
      <c r="M200" s="100" t="s">
        <v>1</v>
      </c>
      <c r="N200" s="101" t="s">
        <v>38</v>
      </c>
      <c r="O200" s="102">
        <v>0</v>
      </c>
      <c r="P200" s="102">
        <f>O200*H200</f>
        <v>0</v>
      </c>
      <c r="Q200" s="102">
        <v>0</v>
      </c>
      <c r="R200" s="102">
        <f>Q200*H200</f>
        <v>0</v>
      </c>
      <c r="S200" s="102">
        <v>0</v>
      </c>
      <c r="T200" s="103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04" t="s">
        <v>213</v>
      </c>
      <c r="AT200" s="104" t="s">
        <v>130</v>
      </c>
      <c r="AU200" s="104" t="s">
        <v>83</v>
      </c>
      <c r="AY200" s="16" t="s">
        <v>127</v>
      </c>
      <c r="BE200" s="105">
        <f>IF(N200="základní",J200,0)</f>
        <v>0</v>
      </c>
      <c r="BF200" s="105">
        <f>IF(N200="snížená",J200,0)</f>
        <v>0</v>
      </c>
      <c r="BG200" s="105">
        <f>IF(N200="zákl. přenesená",J200,0)</f>
        <v>0</v>
      </c>
      <c r="BH200" s="105">
        <f>IF(N200="sníž. přenesená",J200,0)</f>
        <v>0</v>
      </c>
      <c r="BI200" s="105">
        <f>IF(N200="nulová",J200,0)</f>
        <v>0</v>
      </c>
      <c r="BJ200" s="16" t="s">
        <v>81</v>
      </c>
      <c r="BK200" s="105">
        <f>ROUND(I200*H200,2)</f>
        <v>0</v>
      </c>
      <c r="BL200" s="16" t="s">
        <v>213</v>
      </c>
      <c r="BM200" s="104" t="s">
        <v>289</v>
      </c>
    </row>
    <row r="201" spans="2:51" s="13" customFormat="1" ht="12">
      <c r="B201" s="194"/>
      <c r="C201" s="195"/>
      <c r="D201" s="196" t="s">
        <v>137</v>
      </c>
      <c r="E201" s="197" t="s">
        <v>1</v>
      </c>
      <c r="F201" s="198" t="s">
        <v>290</v>
      </c>
      <c r="G201" s="195"/>
      <c r="H201" s="199">
        <v>23</v>
      </c>
      <c r="I201" s="195"/>
      <c r="J201" s="195"/>
      <c r="K201" s="195"/>
      <c r="L201" s="106"/>
      <c r="M201" s="108"/>
      <c r="N201" s="109"/>
      <c r="O201" s="109"/>
      <c r="P201" s="109"/>
      <c r="Q201" s="109"/>
      <c r="R201" s="109"/>
      <c r="S201" s="109"/>
      <c r="T201" s="110"/>
      <c r="AT201" s="107" t="s">
        <v>137</v>
      </c>
      <c r="AU201" s="107" t="s">
        <v>83</v>
      </c>
      <c r="AV201" s="13" t="s">
        <v>83</v>
      </c>
      <c r="AW201" s="13" t="s">
        <v>29</v>
      </c>
      <c r="AX201" s="13" t="s">
        <v>81</v>
      </c>
      <c r="AY201" s="107" t="s">
        <v>127</v>
      </c>
    </row>
    <row r="202" spans="1:65" s="2" customFormat="1" ht="16.5" customHeight="1">
      <c r="A202" s="27"/>
      <c r="B202" s="128"/>
      <c r="C202" s="188" t="s">
        <v>291</v>
      </c>
      <c r="D202" s="188" t="s">
        <v>130</v>
      </c>
      <c r="E202" s="189" t="s">
        <v>292</v>
      </c>
      <c r="F202" s="190" t="s">
        <v>293</v>
      </c>
      <c r="G202" s="191" t="s">
        <v>133</v>
      </c>
      <c r="H202" s="192">
        <v>942.12</v>
      </c>
      <c r="I202" s="211"/>
      <c r="J202" s="193">
        <f>ROUND(I202*H202,2)</f>
        <v>0</v>
      </c>
      <c r="K202" s="190" t="s">
        <v>1</v>
      </c>
      <c r="L202" s="28"/>
      <c r="M202" s="100" t="s">
        <v>1</v>
      </c>
      <c r="N202" s="101" t="s">
        <v>38</v>
      </c>
      <c r="O202" s="102">
        <v>0</v>
      </c>
      <c r="P202" s="102">
        <f>O202*H202</f>
        <v>0</v>
      </c>
      <c r="Q202" s="102">
        <v>0</v>
      </c>
      <c r="R202" s="102">
        <f>Q202*H202</f>
        <v>0</v>
      </c>
      <c r="S202" s="102">
        <v>0</v>
      </c>
      <c r="T202" s="103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04" t="s">
        <v>213</v>
      </c>
      <c r="AT202" s="104" t="s">
        <v>130</v>
      </c>
      <c r="AU202" s="104" t="s">
        <v>83</v>
      </c>
      <c r="AY202" s="16" t="s">
        <v>127</v>
      </c>
      <c r="BE202" s="105">
        <f>IF(N202="základní",J202,0)</f>
        <v>0</v>
      </c>
      <c r="BF202" s="105">
        <f>IF(N202="snížená",J202,0)</f>
        <v>0</v>
      </c>
      <c r="BG202" s="105">
        <f>IF(N202="zákl. přenesená",J202,0)</f>
        <v>0</v>
      </c>
      <c r="BH202" s="105">
        <f>IF(N202="sníž. přenesená",J202,0)</f>
        <v>0</v>
      </c>
      <c r="BI202" s="105">
        <f>IF(N202="nulová",J202,0)</f>
        <v>0</v>
      </c>
      <c r="BJ202" s="16" t="s">
        <v>81</v>
      </c>
      <c r="BK202" s="105">
        <f>ROUND(I202*H202,2)</f>
        <v>0</v>
      </c>
      <c r="BL202" s="16" t="s">
        <v>213</v>
      </c>
      <c r="BM202" s="104" t="s">
        <v>294</v>
      </c>
    </row>
    <row r="203" spans="2:51" s="13" customFormat="1" ht="12">
      <c r="B203" s="194"/>
      <c r="C203" s="195"/>
      <c r="D203" s="196" t="s">
        <v>137</v>
      </c>
      <c r="E203" s="197" t="s">
        <v>1</v>
      </c>
      <c r="F203" s="198" t="s">
        <v>295</v>
      </c>
      <c r="G203" s="195"/>
      <c r="H203" s="199">
        <v>114.12</v>
      </c>
      <c r="I203" s="195"/>
      <c r="J203" s="195"/>
      <c r="K203" s="195"/>
      <c r="L203" s="106"/>
      <c r="M203" s="108"/>
      <c r="N203" s="109"/>
      <c r="O203" s="109"/>
      <c r="P203" s="109"/>
      <c r="Q203" s="109"/>
      <c r="R203" s="109"/>
      <c r="S203" s="109"/>
      <c r="T203" s="110"/>
      <c r="AT203" s="107" t="s">
        <v>137</v>
      </c>
      <c r="AU203" s="107" t="s">
        <v>83</v>
      </c>
      <c r="AV203" s="13" t="s">
        <v>83</v>
      </c>
      <c r="AW203" s="13" t="s">
        <v>29</v>
      </c>
      <c r="AX203" s="13" t="s">
        <v>73</v>
      </c>
      <c r="AY203" s="107" t="s">
        <v>127</v>
      </c>
    </row>
    <row r="204" spans="2:51" s="13" customFormat="1" ht="12">
      <c r="B204" s="194"/>
      <c r="C204" s="195"/>
      <c r="D204" s="196" t="s">
        <v>137</v>
      </c>
      <c r="E204" s="197" t="s">
        <v>1</v>
      </c>
      <c r="F204" s="198" t="s">
        <v>296</v>
      </c>
      <c r="G204" s="195"/>
      <c r="H204" s="199">
        <v>828</v>
      </c>
      <c r="I204" s="195"/>
      <c r="J204" s="195"/>
      <c r="K204" s="195"/>
      <c r="L204" s="106"/>
      <c r="M204" s="108"/>
      <c r="N204" s="109"/>
      <c r="O204" s="109"/>
      <c r="P204" s="109"/>
      <c r="Q204" s="109"/>
      <c r="R204" s="109"/>
      <c r="S204" s="109"/>
      <c r="T204" s="110"/>
      <c r="AT204" s="107" t="s">
        <v>137</v>
      </c>
      <c r="AU204" s="107" t="s">
        <v>83</v>
      </c>
      <c r="AV204" s="13" t="s">
        <v>83</v>
      </c>
      <c r="AW204" s="13" t="s">
        <v>29</v>
      </c>
      <c r="AX204" s="13" t="s">
        <v>73</v>
      </c>
      <c r="AY204" s="107" t="s">
        <v>127</v>
      </c>
    </row>
    <row r="205" spans="2:51" s="14" customFormat="1" ht="12">
      <c r="B205" s="200"/>
      <c r="C205" s="201"/>
      <c r="D205" s="196" t="s">
        <v>137</v>
      </c>
      <c r="E205" s="202" t="s">
        <v>1</v>
      </c>
      <c r="F205" s="203" t="s">
        <v>168</v>
      </c>
      <c r="G205" s="201"/>
      <c r="H205" s="204">
        <v>942.12</v>
      </c>
      <c r="I205" s="201"/>
      <c r="J205" s="201"/>
      <c r="K205" s="201"/>
      <c r="L205" s="111"/>
      <c r="M205" s="113"/>
      <c r="N205" s="114"/>
      <c r="O205" s="114"/>
      <c r="P205" s="114"/>
      <c r="Q205" s="114"/>
      <c r="R205" s="114"/>
      <c r="S205" s="114"/>
      <c r="T205" s="115"/>
      <c r="AT205" s="112" t="s">
        <v>137</v>
      </c>
      <c r="AU205" s="112" t="s">
        <v>83</v>
      </c>
      <c r="AV205" s="14" t="s">
        <v>135</v>
      </c>
      <c r="AW205" s="14" t="s">
        <v>29</v>
      </c>
      <c r="AX205" s="14" t="s">
        <v>81</v>
      </c>
      <c r="AY205" s="112" t="s">
        <v>127</v>
      </c>
    </row>
    <row r="206" spans="1:65" s="2" customFormat="1" ht="21.75" customHeight="1">
      <c r="A206" s="27"/>
      <c r="B206" s="128"/>
      <c r="C206" s="188" t="s">
        <v>297</v>
      </c>
      <c r="D206" s="188" t="s">
        <v>130</v>
      </c>
      <c r="E206" s="189" t="s">
        <v>298</v>
      </c>
      <c r="F206" s="190" t="s">
        <v>299</v>
      </c>
      <c r="G206" s="191" t="s">
        <v>219</v>
      </c>
      <c r="H206" s="192">
        <v>718</v>
      </c>
      <c r="I206" s="211"/>
      <c r="J206" s="193">
        <f>ROUND(I206*H206,2)</f>
        <v>0</v>
      </c>
      <c r="K206" s="190" t="s">
        <v>1</v>
      </c>
      <c r="L206" s="28"/>
      <c r="M206" s="100" t="s">
        <v>1</v>
      </c>
      <c r="N206" s="101" t="s">
        <v>38</v>
      </c>
      <c r="O206" s="102">
        <v>0</v>
      </c>
      <c r="P206" s="102">
        <f>O206*H206</f>
        <v>0</v>
      </c>
      <c r="Q206" s="102">
        <v>0</v>
      </c>
      <c r="R206" s="102">
        <f>Q206*H206</f>
        <v>0</v>
      </c>
      <c r="S206" s="102">
        <v>0</v>
      </c>
      <c r="T206" s="103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04" t="s">
        <v>213</v>
      </c>
      <c r="AT206" s="104" t="s">
        <v>130</v>
      </c>
      <c r="AU206" s="104" t="s">
        <v>83</v>
      </c>
      <c r="AY206" s="16" t="s">
        <v>127</v>
      </c>
      <c r="BE206" s="105">
        <f>IF(N206="základní",J206,0)</f>
        <v>0</v>
      </c>
      <c r="BF206" s="105">
        <f>IF(N206="snížená",J206,0)</f>
        <v>0</v>
      </c>
      <c r="BG206" s="105">
        <f>IF(N206="zákl. přenesená",J206,0)</f>
        <v>0</v>
      </c>
      <c r="BH206" s="105">
        <f>IF(N206="sníž. přenesená",J206,0)</f>
        <v>0</v>
      </c>
      <c r="BI206" s="105">
        <f>IF(N206="nulová",J206,0)</f>
        <v>0</v>
      </c>
      <c r="BJ206" s="16" t="s">
        <v>81</v>
      </c>
      <c r="BK206" s="105">
        <f>ROUND(I206*H206,2)</f>
        <v>0</v>
      </c>
      <c r="BL206" s="16" t="s">
        <v>213</v>
      </c>
      <c r="BM206" s="104" t="s">
        <v>300</v>
      </c>
    </row>
    <row r="207" spans="2:51" s="13" customFormat="1" ht="12">
      <c r="B207" s="194"/>
      <c r="C207" s="195"/>
      <c r="D207" s="196" t="s">
        <v>137</v>
      </c>
      <c r="E207" s="197" t="s">
        <v>1</v>
      </c>
      <c r="F207" s="198" t="s">
        <v>301</v>
      </c>
      <c r="G207" s="195"/>
      <c r="H207" s="199">
        <v>718</v>
      </c>
      <c r="I207" s="195"/>
      <c r="J207" s="195"/>
      <c r="K207" s="195"/>
      <c r="L207" s="106"/>
      <c r="M207" s="108"/>
      <c r="N207" s="109"/>
      <c r="O207" s="109"/>
      <c r="P207" s="109"/>
      <c r="Q207" s="109"/>
      <c r="R207" s="109"/>
      <c r="S207" s="109"/>
      <c r="T207" s="110"/>
      <c r="AT207" s="107" t="s">
        <v>137</v>
      </c>
      <c r="AU207" s="107" t="s">
        <v>83</v>
      </c>
      <c r="AV207" s="13" t="s">
        <v>83</v>
      </c>
      <c r="AW207" s="13" t="s">
        <v>29</v>
      </c>
      <c r="AX207" s="13" t="s">
        <v>81</v>
      </c>
      <c r="AY207" s="107" t="s">
        <v>127</v>
      </c>
    </row>
    <row r="208" spans="1:65" s="2" customFormat="1" ht="21.75" customHeight="1">
      <c r="A208" s="27"/>
      <c r="B208" s="128"/>
      <c r="C208" s="188" t="s">
        <v>302</v>
      </c>
      <c r="D208" s="188" t="s">
        <v>130</v>
      </c>
      <c r="E208" s="189" t="s">
        <v>303</v>
      </c>
      <c r="F208" s="190" t="s">
        <v>487</v>
      </c>
      <c r="G208" s="191" t="s">
        <v>219</v>
      </c>
      <c r="H208" s="192">
        <v>584</v>
      </c>
      <c r="I208" s="211"/>
      <c r="J208" s="193">
        <f>ROUND(I208*H208,2)</f>
        <v>0</v>
      </c>
      <c r="K208" s="190" t="s">
        <v>1</v>
      </c>
      <c r="L208" s="28"/>
      <c r="M208" s="100" t="s">
        <v>1</v>
      </c>
      <c r="N208" s="101" t="s">
        <v>38</v>
      </c>
      <c r="O208" s="102">
        <v>0</v>
      </c>
      <c r="P208" s="102">
        <f>O208*H208</f>
        <v>0</v>
      </c>
      <c r="Q208" s="102">
        <v>0</v>
      </c>
      <c r="R208" s="102">
        <f>Q208*H208</f>
        <v>0</v>
      </c>
      <c r="S208" s="102">
        <v>0</v>
      </c>
      <c r="T208" s="103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04" t="s">
        <v>213</v>
      </c>
      <c r="AT208" s="104" t="s">
        <v>130</v>
      </c>
      <c r="AU208" s="104" t="s">
        <v>83</v>
      </c>
      <c r="AY208" s="16" t="s">
        <v>127</v>
      </c>
      <c r="BE208" s="105">
        <f>IF(N208="základní",J208,0)</f>
        <v>0</v>
      </c>
      <c r="BF208" s="105">
        <f>IF(N208="snížená",J208,0)</f>
        <v>0</v>
      </c>
      <c r="BG208" s="105">
        <f>IF(N208="zákl. přenesená",J208,0)</f>
        <v>0</v>
      </c>
      <c r="BH208" s="105">
        <f>IF(N208="sníž. přenesená",J208,0)</f>
        <v>0</v>
      </c>
      <c r="BI208" s="105">
        <f>IF(N208="nulová",J208,0)</f>
        <v>0</v>
      </c>
      <c r="BJ208" s="16" t="s">
        <v>81</v>
      </c>
      <c r="BK208" s="105">
        <f>ROUND(I208*H208,2)</f>
        <v>0</v>
      </c>
      <c r="BL208" s="16" t="s">
        <v>213</v>
      </c>
      <c r="BM208" s="104" t="s">
        <v>304</v>
      </c>
    </row>
    <row r="209" spans="2:51" s="13" customFormat="1" ht="12">
      <c r="B209" s="194"/>
      <c r="C209" s="195"/>
      <c r="D209" s="196" t="s">
        <v>137</v>
      </c>
      <c r="E209" s="197" t="s">
        <v>1</v>
      </c>
      <c r="F209" s="198" t="s">
        <v>488</v>
      </c>
      <c r="G209" s="195"/>
      <c r="H209" s="199">
        <v>584</v>
      </c>
      <c r="I209" s="195"/>
      <c r="J209" s="195"/>
      <c r="K209" s="195"/>
      <c r="L209" s="106"/>
      <c r="M209" s="108"/>
      <c r="N209" s="109"/>
      <c r="O209" s="109"/>
      <c r="P209" s="109"/>
      <c r="Q209" s="109"/>
      <c r="R209" s="109"/>
      <c r="S209" s="109"/>
      <c r="T209" s="110"/>
      <c r="AT209" s="107" t="s">
        <v>137</v>
      </c>
      <c r="AU209" s="107" t="s">
        <v>83</v>
      </c>
      <c r="AV209" s="13" t="s">
        <v>83</v>
      </c>
      <c r="AW209" s="13" t="s">
        <v>29</v>
      </c>
      <c r="AX209" s="13" t="s">
        <v>81</v>
      </c>
      <c r="AY209" s="107" t="s">
        <v>127</v>
      </c>
    </row>
    <row r="210" spans="1:65" s="2" customFormat="1" ht="16.5" customHeight="1">
      <c r="A210" s="27"/>
      <c r="B210" s="128"/>
      <c r="C210" s="188" t="s">
        <v>305</v>
      </c>
      <c r="D210" s="188" t="s">
        <v>130</v>
      </c>
      <c r="E210" s="189" t="s">
        <v>306</v>
      </c>
      <c r="F210" s="190" t="s">
        <v>307</v>
      </c>
      <c r="G210" s="191" t="s">
        <v>219</v>
      </c>
      <c r="H210" s="192">
        <v>26</v>
      </c>
      <c r="I210" s="211"/>
      <c r="J210" s="193">
        <f>ROUND(I210*H210,2)</f>
        <v>0</v>
      </c>
      <c r="K210" s="190" t="s">
        <v>1</v>
      </c>
      <c r="L210" s="28"/>
      <c r="M210" s="100" t="s">
        <v>1</v>
      </c>
      <c r="N210" s="101" t="s">
        <v>38</v>
      </c>
      <c r="O210" s="102">
        <v>0</v>
      </c>
      <c r="P210" s="102">
        <f>O210*H210</f>
        <v>0</v>
      </c>
      <c r="Q210" s="102">
        <v>0</v>
      </c>
      <c r="R210" s="102">
        <f>Q210*H210</f>
        <v>0</v>
      </c>
      <c r="S210" s="102">
        <v>0</v>
      </c>
      <c r="T210" s="103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04" t="s">
        <v>213</v>
      </c>
      <c r="AT210" s="104" t="s">
        <v>130</v>
      </c>
      <c r="AU210" s="104" t="s">
        <v>83</v>
      </c>
      <c r="AY210" s="16" t="s">
        <v>127</v>
      </c>
      <c r="BE210" s="105">
        <f>IF(N210="základní",J210,0)</f>
        <v>0</v>
      </c>
      <c r="BF210" s="105">
        <f>IF(N210="snížená",J210,0)</f>
        <v>0</v>
      </c>
      <c r="BG210" s="105">
        <f>IF(N210="zákl. přenesená",J210,0)</f>
        <v>0</v>
      </c>
      <c r="BH210" s="105">
        <f>IF(N210="sníž. přenesená",J210,0)</f>
        <v>0</v>
      </c>
      <c r="BI210" s="105">
        <f>IF(N210="nulová",J210,0)</f>
        <v>0</v>
      </c>
      <c r="BJ210" s="16" t="s">
        <v>81</v>
      </c>
      <c r="BK210" s="105">
        <f>ROUND(I210*H210,2)</f>
        <v>0</v>
      </c>
      <c r="BL210" s="16" t="s">
        <v>213</v>
      </c>
      <c r="BM210" s="104" t="s">
        <v>308</v>
      </c>
    </row>
    <row r="211" spans="2:51" s="13" customFormat="1" ht="12">
      <c r="B211" s="194"/>
      <c r="C211" s="195"/>
      <c r="D211" s="196" t="s">
        <v>137</v>
      </c>
      <c r="E211" s="197" t="s">
        <v>1</v>
      </c>
      <c r="F211" s="198" t="s">
        <v>309</v>
      </c>
      <c r="G211" s="195"/>
      <c r="H211" s="199">
        <v>26</v>
      </c>
      <c r="I211" s="195"/>
      <c r="J211" s="195"/>
      <c r="K211" s="195"/>
      <c r="L211" s="106"/>
      <c r="M211" s="108"/>
      <c r="N211" s="109"/>
      <c r="O211" s="109"/>
      <c r="P211" s="109"/>
      <c r="Q211" s="109"/>
      <c r="R211" s="109"/>
      <c r="S211" s="109"/>
      <c r="T211" s="110"/>
      <c r="AT211" s="107" t="s">
        <v>137</v>
      </c>
      <c r="AU211" s="107" t="s">
        <v>83</v>
      </c>
      <c r="AV211" s="13" t="s">
        <v>83</v>
      </c>
      <c r="AW211" s="13" t="s">
        <v>29</v>
      </c>
      <c r="AX211" s="13" t="s">
        <v>81</v>
      </c>
      <c r="AY211" s="107" t="s">
        <v>127</v>
      </c>
    </row>
    <row r="212" spans="1:65" s="2" customFormat="1" ht="16.5" customHeight="1">
      <c r="A212" s="27"/>
      <c r="B212" s="128"/>
      <c r="C212" s="188" t="s">
        <v>310</v>
      </c>
      <c r="D212" s="188" t="s">
        <v>130</v>
      </c>
      <c r="E212" s="189" t="s">
        <v>311</v>
      </c>
      <c r="F212" s="190" t="s">
        <v>312</v>
      </c>
      <c r="G212" s="191" t="s">
        <v>219</v>
      </c>
      <c r="H212" s="192">
        <v>523.5</v>
      </c>
      <c r="I212" s="211"/>
      <c r="J212" s="193">
        <f>ROUND(I212*H212,2)</f>
        <v>0</v>
      </c>
      <c r="K212" s="190" t="s">
        <v>1</v>
      </c>
      <c r="L212" s="28"/>
      <c r="M212" s="100" t="s">
        <v>1</v>
      </c>
      <c r="N212" s="101" t="s">
        <v>38</v>
      </c>
      <c r="O212" s="102">
        <v>0</v>
      </c>
      <c r="P212" s="102">
        <f>O212*H212</f>
        <v>0</v>
      </c>
      <c r="Q212" s="102">
        <v>0</v>
      </c>
      <c r="R212" s="102">
        <f>Q212*H212</f>
        <v>0</v>
      </c>
      <c r="S212" s="102">
        <v>0</v>
      </c>
      <c r="T212" s="103">
        <f>S212*H212</f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04" t="s">
        <v>213</v>
      </c>
      <c r="AT212" s="104" t="s">
        <v>130</v>
      </c>
      <c r="AU212" s="104" t="s">
        <v>83</v>
      </c>
      <c r="AY212" s="16" t="s">
        <v>127</v>
      </c>
      <c r="BE212" s="105">
        <f>IF(N212="základní",J212,0)</f>
        <v>0</v>
      </c>
      <c r="BF212" s="105">
        <f>IF(N212="snížená",J212,0)</f>
        <v>0</v>
      </c>
      <c r="BG212" s="105">
        <f>IF(N212="zákl. přenesená",J212,0)</f>
        <v>0</v>
      </c>
      <c r="BH212" s="105">
        <f>IF(N212="sníž. přenesená",J212,0)</f>
        <v>0</v>
      </c>
      <c r="BI212" s="105">
        <f>IF(N212="nulová",J212,0)</f>
        <v>0</v>
      </c>
      <c r="BJ212" s="16" t="s">
        <v>81</v>
      </c>
      <c r="BK212" s="105">
        <f>ROUND(I212*H212,2)</f>
        <v>0</v>
      </c>
      <c r="BL212" s="16" t="s">
        <v>213</v>
      </c>
      <c r="BM212" s="104" t="s">
        <v>313</v>
      </c>
    </row>
    <row r="213" spans="2:51" s="13" customFormat="1" ht="12">
      <c r="B213" s="194"/>
      <c r="C213" s="195"/>
      <c r="D213" s="196" t="s">
        <v>137</v>
      </c>
      <c r="E213" s="197" t="s">
        <v>1</v>
      </c>
      <c r="F213" s="198" t="s">
        <v>314</v>
      </c>
      <c r="G213" s="195"/>
      <c r="H213" s="199">
        <v>523.5</v>
      </c>
      <c r="I213" s="195"/>
      <c r="J213" s="195"/>
      <c r="K213" s="195"/>
      <c r="L213" s="106"/>
      <c r="M213" s="108"/>
      <c r="N213" s="109"/>
      <c r="O213" s="109"/>
      <c r="P213" s="109"/>
      <c r="Q213" s="109"/>
      <c r="R213" s="109"/>
      <c r="S213" s="109"/>
      <c r="T213" s="110"/>
      <c r="AT213" s="107" t="s">
        <v>137</v>
      </c>
      <c r="AU213" s="107" t="s">
        <v>83</v>
      </c>
      <c r="AV213" s="13" t="s">
        <v>83</v>
      </c>
      <c r="AW213" s="13" t="s">
        <v>29</v>
      </c>
      <c r="AX213" s="13" t="s">
        <v>81</v>
      </c>
      <c r="AY213" s="107" t="s">
        <v>127</v>
      </c>
    </row>
    <row r="214" spans="1:65" s="2" customFormat="1" ht="21.75" customHeight="1">
      <c r="A214" s="27"/>
      <c r="B214" s="128"/>
      <c r="C214" s="188" t="s">
        <v>315</v>
      </c>
      <c r="D214" s="188" t="s">
        <v>130</v>
      </c>
      <c r="E214" s="189" t="s">
        <v>316</v>
      </c>
      <c r="F214" s="190" t="s">
        <v>317</v>
      </c>
      <c r="G214" s="191" t="s">
        <v>219</v>
      </c>
      <c r="H214" s="192">
        <v>25</v>
      </c>
      <c r="I214" s="211"/>
      <c r="J214" s="193">
        <f>ROUND(I214*H214,2)</f>
        <v>0</v>
      </c>
      <c r="K214" s="190" t="s">
        <v>1</v>
      </c>
      <c r="L214" s="28"/>
      <c r="M214" s="100" t="s">
        <v>1</v>
      </c>
      <c r="N214" s="101" t="s">
        <v>38</v>
      </c>
      <c r="O214" s="102">
        <v>0</v>
      </c>
      <c r="P214" s="102">
        <f>O214*H214</f>
        <v>0</v>
      </c>
      <c r="Q214" s="102">
        <v>0</v>
      </c>
      <c r="R214" s="102">
        <f>Q214*H214</f>
        <v>0</v>
      </c>
      <c r="S214" s="102">
        <v>0</v>
      </c>
      <c r="T214" s="103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04" t="s">
        <v>213</v>
      </c>
      <c r="AT214" s="104" t="s">
        <v>130</v>
      </c>
      <c r="AU214" s="104" t="s">
        <v>83</v>
      </c>
      <c r="AY214" s="16" t="s">
        <v>127</v>
      </c>
      <c r="BE214" s="105">
        <f>IF(N214="základní",J214,0)</f>
        <v>0</v>
      </c>
      <c r="BF214" s="105">
        <f>IF(N214="snížená",J214,0)</f>
        <v>0</v>
      </c>
      <c r="BG214" s="105">
        <f>IF(N214="zákl. přenesená",J214,0)</f>
        <v>0</v>
      </c>
      <c r="BH214" s="105">
        <f>IF(N214="sníž. přenesená",J214,0)</f>
        <v>0</v>
      </c>
      <c r="BI214" s="105">
        <f>IF(N214="nulová",J214,0)</f>
        <v>0</v>
      </c>
      <c r="BJ214" s="16" t="s">
        <v>81</v>
      </c>
      <c r="BK214" s="105">
        <f>ROUND(I214*H214,2)</f>
        <v>0</v>
      </c>
      <c r="BL214" s="16" t="s">
        <v>213</v>
      </c>
      <c r="BM214" s="104" t="s">
        <v>318</v>
      </c>
    </row>
    <row r="215" spans="2:51" s="13" customFormat="1" ht="12">
      <c r="B215" s="194"/>
      <c r="C215" s="195"/>
      <c r="D215" s="196" t="s">
        <v>137</v>
      </c>
      <c r="E215" s="197" t="s">
        <v>1</v>
      </c>
      <c r="F215" s="198" t="s">
        <v>319</v>
      </c>
      <c r="G215" s="195"/>
      <c r="H215" s="199">
        <v>25</v>
      </c>
      <c r="I215" s="195"/>
      <c r="J215" s="195"/>
      <c r="K215" s="195"/>
      <c r="L215" s="106"/>
      <c r="M215" s="108"/>
      <c r="N215" s="109"/>
      <c r="O215" s="109"/>
      <c r="P215" s="109"/>
      <c r="Q215" s="109"/>
      <c r="R215" s="109"/>
      <c r="S215" s="109"/>
      <c r="T215" s="110"/>
      <c r="AT215" s="107" t="s">
        <v>137</v>
      </c>
      <c r="AU215" s="107" t="s">
        <v>83</v>
      </c>
      <c r="AV215" s="13" t="s">
        <v>83</v>
      </c>
      <c r="AW215" s="13" t="s">
        <v>29</v>
      </c>
      <c r="AX215" s="13" t="s">
        <v>81</v>
      </c>
      <c r="AY215" s="107" t="s">
        <v>127</v>
      </c>
    </row>
    <row r="216" spans="1:65" s="2" customFormat="1" ht="16.5" customHeight="1">
      <c r="A216" s="27"/>
      <c r="B216" s="128"/>
      <c r="C216" s="188" t="s">
        <v>320</v>
      </c>
      <c r="D216" s="188" t="s">
        <v>130</v>
      </c>
      <c r="E216" s="189" t="s">
        <v>321</v>
      </c>
      <c r="F216" s="190" t="s">
        <v>322</v>
      </c>
      <c r="G216" s="191" t="s">
        <v>219</v>
      </c>
      <c r="H216" s="192">
        <v>523.5</v>
      </c>
      <c r="I216" s="211"/>
      <c r="J216" s="193">
        <f>ROUND(I216*H216,2)</f>
        <v>0</v>
      </c>
      <c r="K216" s="190" t="s">
        <v>1</v>
      </c>
      <c r="L216" s="28"/>
      <c r="M216" s="100" t="s">
        <v>1</v>
      </c>
      <c r="N216" s="101" t="s">
        <v>38</v>
      </c>
      <c r="O216" s="102">
        <v>0</v>
      </c>
      <c r="P216" s="102">
        <f>O216*H216</f>
        <v>0</v>
      </c>
      <c r="Q216" s="102">
        <v>0</v>
      </c>
      <c r="R216" s="102">
        <f>Q216*H216</f>
        <v>0</v>
      </c>
      <c r="S216" s="102">
        <v>0</v>
      </c>
      <c r="T216" s="103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04" t="s">
        <v>213</v>
      </c>
      <c r="AT216" s="104" t="s">
        <v>130</v>
      </c>
      <c r="AU216" s="104" t="s">
        <v>83</v>
      </c>
      <c r="AY216" s="16" t="s">
        <v>127</v>
      </c>
      <c r="BE216" s="105">
        <f>IF(N216="základní",J216,0)</f>
        <v>0</v>
      </c>
      <c r="BF216" s="105">
        <f>IF(N216="snížená",J216,0)</f>
        <v>0</v>
      </c>
      <c r="BG216" s="105">
        <f>IF(N216="zákl. přenesená",J216,0)</f>
        <v>0</v>
      </c>
      <c r="BH216" s="105">
        <f>IF(N216="sníž. přenesená",J216,0)</f>
        <v>0</v>
      </c>
      <c r="BI216" s="105">
        <f>IF(N216="nulová",J216,0)</f>
        <v>0</v>
      </c>
      <c r="BJ216" s="16" t="s">
        <v>81</v>
      </c>
      <c r="BK216" s="105">
        <f>ROUND(I216*H216,2)</f>
        <v>0</v>
      </c>
      <c r="BL216" s="16" t="s">
        <v>213</v>
      </c>
      <c r="BM216" s="104" t="s">
        <v>323</v>
      </c>
    </row>
    <row r="217" spans="2:51" s="13" customFormat="1" ht="12">
      <c r="B217" s="194"/>
      <c r="C217" s="195"/>
      <c r="D217" s="196" t="s">
        <v>137</v>
      </c>
      <c r="E217" s="197" t="s">
        <v>1</v>
      </c>
      <c r="F217" s="198" t="s">
        <v>314</v>
      </c>
      <c r="G217" s="195"/>
      <c r="H217" s="199">
        <v>523.5</v>
      </c>
      <c r="I217" s="195"/>
      <c r="J217" s="195"/>
      <c r="K217" s="195"/>
      <c r="L217" s="106"/>
      <c r="M217" s="108"/>
      <c r="N217" s="109"/>
      <c r="O217" s="109"/>
      <c r="P217" s="109"/>
      <c r="Q217" s="109"/>
      <c r="R217" s="109"/>
      <c r="S217" s="109"/>
      <c r="T217" s="110"/>
      <c r="AT217" s="107" t="s">
        <v>137</v>
      </c>
      <c r="AU217" s="107" t="s">
        <v>83</v>
      </c>
      <c r="AV217" s="13" t="s">
        <v>83</v>
      </c>
      <c r="AW217" s="13" t="s">
        <v>29</v>
      </c>
      <c r="AX217" s="13" t="s">
        <v>81</v>
      </c>
      <c r="AY217" s="107" t="s">
        <v>127</v>
      </c>
    </row>
    <row r="218" spans="1:65" s="2" customFormat="1" ht="21.75" customHeight="1">
      <c r="A218" s="27"/>
      <c r="B218" s="128"/>
      <c r="C218" s="188" t="s">
        <v>324</v>
      </c>
      <c r="D218" s="188" t="s">
        <v>130</v>
      </c>
      <c r="E218" s="189" t="s">
        <v>325</v>
      </c>
      <c r="F218" s="190" t="s">
        <v>326</v>
      </c>
      <c r="G218" s="191" t="s">
        <v>219</v>
      </c>
      <c r="H218" s="192">
        <v>718</v>
      </c>
      <c r="I218" s="211"/>
      <c r="J218" s="193">
        <f>ROUND(I218*H218,2)</f>
        <v>0</v>
      </c>
      <c r="K218" s="190" t="s">
        <v>1</v>
      </c>
      <c r="L218" s="28"/>
      <c r="M218" s="100" t="s">
        <v>1</v>
      </c>
      <c r="N218" s="101" t="s">
        <v>38</v>
      </c>
      <c r="O218" s="102">
        <v>0</v>
      </c>
      <c r="P218" s="102">
        <f>O218*H218</f>
        <v>0</v>
      </c>
      <c r="Q218" s="102">
        <v>0</v>
      </c>
      <c r="R218" s="102">
        <f>Q218*H218</f>
        <v>0</v>
      </c>
      <c r="S218" s="102">
        <v>0</v>
      </c>
      <c r="T218" s="103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04" t="s">
        <v>213</v>
      </c>
      <c r="AT218" s="104" t="s">
        <v>130</v>
      </c>
      <c r="AU218" s="104" t="s">
        <v>83</v>
      </c>
      <c r="AY218" s="16" t="s">
        <v>127</v>
      </c>
      <c r="BE218" s="105">
        <f>IF(N218="základní",J218,0)</f>
        <v>0</v>
      </c>
      <c r="BF218" s="105">
        <f>IF(N218="snížená",J218,0)</f>
        <v>0</v>
      </c>
      <c r="BG218" s="105">
        <f>IF(N218="zákl. přenesená",J218,0)</f>
        <v>0</v>
      </c>
      <c r="BH218" s="105">
        <f>IF(N218="sníž. přenesená",J218,0)</f>
        <v>0</v>
      </c>
      <c r="BI218" s="105">
        <f>IF(N218="nulová",J218,0)</f>
        <v>0</v>
      </c>
      <c r="BJ218" s="16" t="s">
        <v>81</v>
      </c>
      <c r="BK218" s="105">
        <f>ROUND(I218*H218,2)</f>
        <v>0</v>
      </c>
      <c r="BL218" s="16" t="s">
        <v>213</v>
      </c>
      <c r="BM218" s="104" t="s">
        <v>327</v>
      </c>
    </row>
    <row r="219" spans="1:65" s="2" customFormat="1" ht="21.75" customHeight="1">
      <c r="A219" s="27"/>
      <c r="B219" s="128"/>
      <c r="C219" s="188" t="s">
        <v>328</v>
      </c>
      <c r="D219" s="188" t="s">
        <v>130</v>
      </c>
      <c r="E219" s="189" t="s">
        <v>329</v>
      </c>
      <c r="F219" s="190" t="s">
        <v>330</v>
      </c>
      <c r="G219" s="191" t="s">
        <v>219</v>
      </c>
      <c r="H219" s="192">
        <v>2050</v>
      </c>
      <c r="I219" s="211"/>
      <c r="J219" s="193">
        <f>ROUND(I219*H219,2)</f>
        <v>0</v>
      </c>
      <c r="K219" s="190" t="s">
        <v>1</v>
      </c>
      <c r="L219" s="28"/>
      <c r="M219" s="100" t="s">
        <v>1</v>
      </c>
      <c r="N219" s="101" t="s">
        <v>38</v>
      </c>
      <c r="O219" s="102">
        <v>0</v>
      </c>
      <c r="P219" s="102">
        <f>O219*H219</f>
        <v>0</v>
      </c>
      <c r="Q219" s="102">
        <v>0</v>
      </c>
      <c r="R219" s="102">
        <f>Q219*H219</f>
        <v>0</v>
      </c>
      <c r="S219" s="102">
        <v>0</v>
      </c>
      <c r="T219" s="103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04" t="s">
        <v>213</v>
      </c>
      <c r="AT219" s="104" t="s">
        <v>130</v>
      </c>
      <c r="AU219" s="104" t="s">
        <v>83</v>
      </c>
      <c r="AY219" s="16" t="s">
        <v>127</v>
      </c>
      <c r="BE219" s="105">
        <f>IF(N219="základní",J219,0)</f>
        <v>0</v>
      </c>
      <c r="BF219" s="105">
        <f>IF(N219="snížená",J219,0)</f>
        <v>0</v>
      </c>
      <c r="BG219" s="105">
        <f>IF(N219="zákl. přenesená",J219,0)</f>
        <v>0</v>
      </c>
      <c r="BH219" s="105">
        <f>IF(N219="sníž. přenesená",J219,0)</f>
        <v>0</v>
      </c>
      <c r="BI219" s="105">
        <f>IF(N219="nulová",J219,0)</f>
        <v>0</v>
      </c>
      <c r="BJ219" s="16" t="s">
        <v>81</v>
      </c>
      <c r="BK219" s="105">
        <f>ROUND(I219*H219,2)</f>
        <v>0</v>
      </c>
      <c r="BL219" s="16" t="s">
        <v>213</v>
      </c>
      <c r="BM219" s="104" t="s">
        <v>331</v>
      </c>
    </row>
    <row r="220" spans="1:65" s="2" customFormat="1" ht="21.75" customHeight="1">
      <c r="A220" s="27"/>
      <c r="B220" s="128"/>
      <c r="C220" s="188" t="s">
        <v>332</v>
      </c>
      <c r="D220" s="188" t="s">
        <v>130</v>
      </c>
      <c r="E220" s="189" t="s">
        <v>333</v>
      </c>
      <c r="F220" s="190" t="s">
        <v>334</v>
      </c>
      <c r="G220" s="191" t="s">
        <v>147</v>
      </c>
      <c r="H220" s="192">
        <v>10</v>
      </c>
      <c r="I220" s="211"/>
      <c r="J220" s="193">
        <f>ROUND(I220*H220,2)</f>
        <v>0</v>
      </c>
      <c r="K220" s="190" t="s">
        <v>134</v>
      </c>
      <c r="L220" s="28"/>
      <c r="M220" s="100" t="s">
        <v>1</v>
      </c>
      <c r="N220" s="101" t="s">
        <v>38</v>
      </c>
      <c r="O220" s="102">
        <v>0.12</v>
      </c>
      <c r="P220" s="102">
        <f>O220*H220</f>
        <v>1.2</v>
      </c>
      <c r="Q220" s="102">
        <v>0</v>
      </c>
      <c r="R220" s="102">
        <f>Q220*H220</f>
        <v>0</v>
      </c>
      <c r="S220" s="102">
        <v>0.005</v>
      </c>
      <c r="T220" s="103">
        <f>S220*H220</f>
        <v>0.05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04" t="s">
        <v>213</v>
      </c>
      <c r="AT220" s="104" t="s">
        <v>130</v>
      </c>
      <c r="AU220" s="104" t="s">
        <v>83</v>
      </c>
      <c r="AY220" s="16" t="s">
        <v>127</v>
      </c>
      <c r="BE220" s="105">
        <f>IF(N220="základní",J220,0)</f>
        <v>0</v>
      </c>
      <c r="BF220" s="105">
        <f>IF(N220="snížená",J220,0)</f>
        <v>0</v>
      </c>
      <c r="BG220" s="105">
        <f>IF(N220="zákl. přenesená",J220,0)</f>
        <v>0</v>
      </c>
      <c r="BH220" s="105">
        <f>IF(N220="sníž. přenesená",J220,0)</f>
        <v>0</v>
      </c>
      <c r="BI220" s="105">
        <f>IF(N220="nulová",J220,0)</f>
        <v>0</v>
      </c>
      <c r="BJ220" s="16" t="s">
        <v>81</v>
      </c>
      <c r="BK220" s="105">
        <f>ROUND(I220*H220,2)</f>
        <v>0</v>
      </c>
      <c r="BL220" s="16" t="s">
        <v>213</v>
      </c>
      <c r="BM220" s="104" t="s">
        <v>335</v>
      </c>
    </row>
    <row r="221" spans="1:65" s="2" customFormat="1" ht="21.75" customHeight="1">
      <c r="A221" s="27"/>
      <c r="B221" s="128"/>
      <c r="C221" s="188" t="s">
        <v>336</v>
      </c>
      <c r="D221" s="188" t="s">
        <v>130</v>
      </c>
      <c r="E221" s="189" t="s">
        <v>337</v>
      </c>
      <c r="F221" s="190" t="s">
        <v>338</v>
      </c>
      <c r="G221" s="191" t="s">
        <v>251</v>
      </c>
      <c r="H221" s="192">
        <v>110534.07</v>
      </c>
      <c r="I221" s="211"/>
      <c r="J221" s="193">
        <f>ROUND(I221*H221,2)</f>
        <v>0</v>
      </c>
      <c r="K221" s="190" t="s">
        <v>134</v>
      </c>
      <c r="L221" s="28"/>
      <c r="M221" s="100" t="s">
        <v>1</v>
      </c>
      <c r="N221" s="101" t="s">
        <v>38</v>
      </c>
      <c r="O221" s="102">
        <v>0</v>
      </c>
      <c r="P221" s="102">
        <f>O221*H221</f>
        <v>0</v>
      </c>
      <c r="Q221" s="102">
        <v>0</v>
      </c>
      <c r="R221" s="102">
        <f>Q221*H221</f>
        <v>0</v>
      </c>
      <c r="S221" s="102">
        <v>0</v>
      </c>
      <c r="T221" s="103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04" t="s">
        <v>213</v>
      </c>
      <c r="AT221" s="104" t="s">
        <v>130</v>
      </c>
      <c r="AU221" s="104" t="s">
        <v>83</v>
      </c>
      <c r="AY221" s="16" t="s">
        <v>127</v>
      </c>
      <c r="BE221" s="105">
        <f>IF(N221="základní",J221,0)</f>
        <v>0</v>
      </c>
      <c r="BF221" s="105">
        <f>IF(N221="snížená",J221,0)</f>
        <v>0</v>
      </c>
      <c r="BG221" s="105">
        <f>IF(N221="zákl. přenesená",J221,0)</f>
        <v>0</v>
      </c>
      <c r="BH221" s="105">
        <f>IF(N221="sníž. přenesená",J221,0)</f>
        <v>0</v>
      </c>
      <c r="BI221" s="105">
        <f>IF(N221="nulová",J221,0)</f>
        <v>0</v>
      </c>
      <c r="BJ221" s="16" t="s">
        <v>81</v>
      </c>
      <c r="BK221" s="105">
        <f>ROUND(I221*H221,2)</f>
        <v>0</v>
      </c>
      <c r="BL221" s="16" t="s">
        <v>213</v>
      </c>
      <c r="BM221" s="104" t="s">
        <v>339</v>
      </c>
    </row>
    <row r="222" spans="2:63" s="12" customFormat="1" ht="22.9" customHeight="1">
      <c r="B222" s="181"/>
      <c r="C222" s="182"/>
      <c r="D222" s="183" t="s">
        <v>72</v>
      </c>
      <c r="E222" s="186" t="s">
        <v>340</v>
      </c>
      <c r="F222" s="186" t="s">
        <v>341</v>
      </c>
      <c r="G222" s="182"/>
      <c r="H222" s="182"/>
      <c r="I222" s="182"/>
      <c r="J222" s="187">
        <f>BK222</f>
        <v>0</v>
      </c>
      <c r="K222" s="182"/>
      <c r="L222" s="92"/>
      <c r="M222" s="94"/>
      <c r="N222" s="95"/>
      <c r="O222" s="95"/>
      <c r="P222" s="96">
        <f>SUM(P223:P241)</f>
        <v>0</v>
      </c>
      <c r="Q222" s="95"/>
      <c r="R222" s="96">
        <f>SUM(R223:R241)</f>
        <v>0</v>
      </c>
      <c r="S222" s="95"/>
      <c r="T222" s="97">
        <f>SUM(T223:T241)</f>
        <v>0</v>
      </c>
      <c r="AR222" s="93" t="s">
        <v>83</v>
      </c>
      <c r="AT222" s="98" t="s">
        <v>72</v>
      </c>
      <c r="AU222" s="98" t="s">
        <v>81</v>
      </c>
      <c r="AY222" s="93" t="s">
        <v>127</v>
      </c>
      <c r="BK222" s="99">
        <f>SUM(BK223:BK241)</f>
        <v>0</v>
      </c>
    </row>
    <row r="223" spans="1:65" s="2" customFormat="1" ht="21.75" customHeight="1">
      <c r="A223" s="27"/>
      <c r="B223" s="128"/>
      <c r="C223" s="188" t="s">
        <v>342</v>
      </c>
      <c r="D223" s="188" t="s">
        <v>130</v>
      </c>
      <c r="E223" s="189" t="s">
        <v>343</v>
      </c>
      <c r="F223" s="190" t="s">
        <v>344</v>
      </c>
      <c r="G223" s="191" t="s">
        <v>212</v>
      </c>
      <c r="H223" s="192">
        <v>168</v>
      </c>
      <c r="I223" s="211"/>
      <c r="J223" s="193">
        <f>ROUND(I223*H223,2)</f>
        <v>0</v>
      </c>
      <c r="K223" s="190" t="s">
        <v>1</v>
      </c>
      <c r="L223" s="28"/>
      <c r="M223" s="100" t="s">
        <v>1</v>
      </c>
      <c r="N223" s="101" t="s">
        <v>38</v>
      </c>
      <c r="O223" s="102">
        <v>0</v>
      </c>
      <c r="P223" s="102">
        <f>O223*H223</f>
        <v>0</v>
      </c>
      <c r="Q223" s="102">
        <v>0</v>
      </c>
      <c r="R223" s="102">
        <f>Q223*H223</f>
        <v>0</v>
      </c>
      <c r="S223" s="102">
        <v>0</v>
      </c>
      <c r="T223" s="103">
        <f>S223*H223</f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04" t="s">
        <v>213</v>
      </c>
      <c r="AT223" s="104" t="s">
        <v>130</v>
      </c>
      <c r="AU223" s="104" t="s">
        <v>83</v>
      </c>
      <c r="AY223" s="16" t="s">
        <v>127</v>
      </c>
      <c r="BE223" s="105">
        <f>IF(N223="základní",J223,0)</f>
        <v>0</v>
      </c>
      <c r="BF223" s="105">
        <f>IF(N223="snížená",J223,0)</f>
        <v>0</v>
      </c>
      <c r="BG223" s="105">
        <f>IF(N223="zákl. přenesená",J223,0)</f>
        <v>0</v>
      </c>
      <c r="BH223" s="105">
        <f>IF(N223="sníž. přenesená",J223,0)</f>
        <v>0</v>
      </c>
      <c r="BI223" s="105">
        <f>IF(N223="nulová",J223,0)</f>
        <v>0</v>
      </c>
      <c r="BJ223" s="16" t="s">
        <v>81</v>
      </c>
      <c r="BK223" s="105">
        <f>ROUND(I223*H223,2)</f>
        <v>0</v>
      </c>
      <c r="BL223" s="16" t="s">
        <v>213</v>
      </c>
      <c r="BM223" s="104" t="s">
        <v>345</v>
      </c>
    </row>
    <row r="224" spans="2:51" s="13" customFormat="1" ht="12">
      <c r="B224" s="194"/>
      <c r="C224" s="195"/>
      <c r="D224" s="196" t="s">
        <v>137</v>
      </c>
      <c r="E224" s="197" t="s">
        <v>1</v>
      </c>
      <c r="F224" s="198" t="s">
        <v>346</v>
      </c>
      <c r="G224" s="195"/>
      <c r="H224" s="199">
        <v>168</v>
      </c>
      <c r="I224" s="195"/>
      <c r="J224" s="195"/>
      <c r="K224" s="195"/>
      <c r="L224" s="106"/>
      <c r="M224" s="108"/>
      <c r="N224" s="109"/>
      <c r="O224" s="109"/>
      <c r="P224" s="109"/>
      <c r="Q224" s="109"/>
      <c r="R224" s="109"/>
      <c r="S224" s="109"/>
      <c r="T224" s="110"/>
      <c r="AT224" s="107" t="s">
        <v>137</v>
      </c>
      <c r="AU224" s="107" t="s">
        <v>83</v>
      </c>
      <c r="AV224" s="13" t="s">
        <v>83</v>
      </c>
      <c r="AW224" s="13" t="s">
        <v>29</v>
      </c>
      <c r="AX224" s="13" t="s">
        <v>81</v>
      </c>
      <c r="AY224" s="107" t="s">
        <v>127</v>
      </c>
    </row>
    <row r="225" spans="1:65" s="2" customFormat="1" ht="21.75" customHeight="1">
      <c r="A225" s="27"/>
      <c r="B225" s="128"/>
      <c r="C225" s="188" t="s">
        <v>347</v>
      </c>
      <c r="D225" s="188" t="s">
        <v>130</v>
      </c>
      <c r="E225" s="189" t="s">
        <v>348</v>
      </c>
      <c r="F225" s="190" t="s">
        <v>349</v>
      </c>
      <c r="G225" s="191" t="s">
        <v>212</v>
      </c>
      <c r="H225" s="192">
        <v>1</v>
      </c>
      <c r="I225" s="211"/>
      <c r="J225" s="193">
        <f>ROUND(I225*H225,2)</f>
        <v>0</v>
      </c>
      <c r="K225" s="190" t="s">
        <v>1</v>
      </c>
      <c r="L225" s="28"/>
      <c r="M225" s="100" t="s">
        <v>1</v>
      </c>
      <c r="N225" s="101" t="s">
        <v>38</v>
      </c>
      <c r="O225" s="102">
        <v>0</v>
      </c>
      <c r="P225" s="102">
        <f>O225*H225</f>
        <v>0</v>
      </c>
      <c r="Q225" s="102">
        <v>0</v>
      </c>
      <c r="R225" s="102">
        <f>Q225*H225</f>
        <v>0</v>
      </c>
      <c r="S225" s="102">
        <v>0</v>
      </c>
      <c r="T225" s="103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04" t="s">
        <v>213</v>
      </c>
      <c r="AT225" s="104" t="s">
        <v>130</v>
      </c>
      <c r="AU225" s="104" t="s">
        <v>83</v>
      </c>
      <c r="AY225" s="16" t="s">
        <v>127</v>
      </c>
      <c r="BE225" s="105">
        <f>IF(N225="základní",J225,0)</f>
        <v>0</v>
      </c>
      <c r="BF225" s="105">
        <f>IF(N225="snížená",J225,0)</f>
        <v>0</v>
      </c>
      <c r="BG225" s="105">
        <f>IF(N225="zákl. přenesená",J225,0)</f>
        <v>0</v>
      </c>
      <c r="BH225" s="105">
        <f>IF(N225="sníž. přenesená",J225,0)</f>
        <v>0</v>
      </c>
      <c r="BI225" s="105">
        <f>IF(N225="nulová",J225,0)</f>
        <v>0</v>
      </c>
      <c r="BJ225" s="16" t="s">
        <v>81</v>
      </c>
      <c r="BK225" s="105">
        <f>ROUND(I225*H225,2)</f>
        <v>0</v>
      </c>
      <c r="BL225" s="16" t="s">
        <v>213</v>
      </c>
      <c r="BM225" s="104" t="s">
        <v>350</v>
      </c>
    </row>
    <row r="226" spans="2:51" s="13" customFormat="1" ht="12">
      <c r="B226" s="194"/>
      <c r="C226" s="195"/>
      <c r="D226" s="196" t="s">
        <v>137</v>
      </c>
      <c r="E226" s="197" t="s">
        <v>1</v>
      </c>
      <c r="F226" s="198" t="s">
        <v>351</v>
      </c>
      <c r="G226" s="195"/>
      <c r="H226" s="199">
        <v>1</v>
      </c>
      <c r="I226" s="195"/>
      <c r="J226" s="195"/>
      <c r="K226" s="195"/>
      <c r="L226" s="106"/>
      <c r="M226" s="108"/>
      <c r="N226" s="109"/>
      <c r="O226" s="109"/>
      <c r="P226" s="109"/>
      <c r="Q226" s="109"/>
      <c r="R226" s="109"/>
      <c r="S226" s="109"/>
      <c r="T226" s="110"/>
      <c r="AT226" s="107" t="s">
        <v>137</v>
      </c>
      <c r="AU226" s="107" t="s">
        <v>83</v>
      </c>
      <c r="AV226" s="13" t="s">
        <v>83</v>
      </c>
      <c r="AW226" s="13" t="s">
        <v>29</v>
      </c>
      <c r="AX226" s="13" t="s">
        <v>81</v>
      </c>
      <c r="AY226" s="107" t="s">
        <v>127</v>
      </c>
    </row>
    <row r="227" spans="1:65" s="2" customFormat="1" ht="21.75" customHeight="1">
      <c r="A227" s="27"/>
      <c r="B227" s="128"/>
      <c r="C227" s="188" t="s">
        <v>352</v>
      </c>
      <c r="D227" s="188" t="s">
        <v>130</v>
      </c>
      <c r="E227" s="189" t="s">
        <v>353</v>
      </c>
      <c r="F227" s="190" t="s">
        <v>354</v>
      </c>
      <c r="G227" s="191" t="s">
        <v>212</v>
      </c>
      <c r="H227" s="192">
        <v>1</v>
      </c>
      <c r="I227" s="211"/>
      <c r="J227" s="193">
        <f>ROUND(I227*H227,2)</f>
        <v>0</v>
      </c>
      <c r="K227" s="190" t="s">
        <v>1</v>
      </c>
      <c r="L227" s="28"/>
      <c r="M227" s="100" t="s">
        <v>1</v>
      </c>
      <c r="N227" s="101" t="s">
        <v>38</v>
      </c>
      <c r="O227" s="102">
        <v>0</v>
      </c>
      <c r="P227" s="102">
        <f>O227*H227</f>
        <v>0</v>
      </c>
      <c r="Q227" s="102">
        <v>0</v>
      </c>
      <c r="R227" s="102">
        <f>Q227*H227</f>
        <v>0</v>
      </c>
      <c r="S227" s="102">
        <v>0</v>
      </c>
      <c r="T227" s="103">
        <f>S227*H227</f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04" t="s">
        <v>213</v>
      </c>
      <c r="AT227" s="104" t="s">
        <v>130</v>
      </c>
      <c r="AU227" s="104" t="s">
        <v>83</v>
      </c>
      <c r="AY227" s="16" t="s">
        <v>127</v>
      </c>
      <c r="BE227" s="105">
        <f>IF(N227="základní",J227,0)</f>
        <v>0</v>
      </c>
      <c r="BF227" s="105">
        <f>IF(N227="snížená",J227,0)</f>
        <v>0</v>
      </c>
      <c r="BG227" s="105">
        <f>IF(N227="zákl. přenesená",J227,0)</f>
        <v>0</v>
      </c>
      <c r="BH227" s="105">
        <f>IF(N227="sníž. přenesená",J227,0)</f>
        <v>0</v>
      </c>
      <c r="BI227" s="105">
        <f>IF(N227="nulová",J227,0)</f>
        <v>0</v>
      </c>
      <c r="BJ227" s="16" t="s">
        <v>81</v>
      </c>
      <c r="BK227" s="105">
        <f>ROUND(I227*H227,2)</f>
        <v>0</v>
      </c>
      <c r="BL227" s="16" t="s">
        <v>213</v>
      </c>
      <c r="BM227" s="104" t="s">
        <v>355</v>
      </c>
    </row>
    <row r="228" spans="2:51" s="13" customFormat="1" ht="12">
      <c r="B228" s="194"/>
      <c r="C228" s="195"/>
      <c r="D228" s="196" t="s">
        <v>137</v>
      </c>
      <c r="E228" s="197" t="s">
        <v>1</v>
      </c>
      <c r="F228" s="198" t="s">
        <v>356</v>
      </c>
      <c r="G228" s="195"/>
      <c r="H228" s="199">
        <v>1</v>
      </c>
      <c r="I228" s="195"/>
      <c r="J228" s="195"/>
      <c r="K228" s="195"/>
      <c r="L228" s="106"/>
      <c r="M228" s="108"/>
      <c r="N228" s="109"/>
      <c r="O228" s="109"/>
      <c r="P228" s="109"/>
      <c r="Q228" s="109"/>
      <c r="R228" s="109"/>
      <c r="S228" s="109"/>
      <c r="T228" s="110"/>
      <c r="AT228" s="107" t="s">
        <v>137</v>
      </c>
      <c r="AU228" s="107" t="s">
        <v>83</v>
      </c>
      <c r="AV228" s="13" t="s">
        <v>83</v>
      </c>
      <c r="AW228" s="13" t="s">
        <v>29</v>
      </c>
      <c r="AX228" s="13" t="s">
        <v>81</v>
      </c>
      <c r="AY228" s="107" t="s">
        <v>127</v>
      </c>
    </row>
    <row r="229" spans="1:65" s="2" customFormat="1" ht="21.75" customHeight="1">
      <c r="A229" s="27"/>
      <c r="B229" s="128"/>
      <c r="C229" s="188" t="s">
        <v>357</v>
      </c>
      <c r="D229" s="188" t="s">
        <v>130</v>
      </c>
      <c r="E229" s="189" t="s">
        <v>358</v>
      </c>
      <c r="F229" s="190" t="s">
        <v>359</v>
      </c>
      <c r="G229" s="191" t="s">
        <v>212</v>
      </c>
      <c r="H229" s="192">
        <v>1</v>
      </c>
      <c r="I229" s="211"/>
      <c r="J229" s="193">
        <f>ROUND(I229*H229,2)</f>
        <v>0</v>
      </c>
      <c r="K229" s="190" t="s">
        <v>1</v>
      </c>
      <c r="L229" s="28"/>
      <c r="M229" s="100" t="s">
        <v>1</v>
      </c>
      <c r="N229" s="101" t="s">
        <v>38</v>
      </c>
      <c r="O229" s="102">
        <v>0</v>
      </c>
      <c r="P229" s="102">
        <f>O229*H229</f>
        <v>0</v>
      </c>
      <c r="Q229" s="102">
        <v>0</v>
      </c>
      <c r="R229" s="102">
        <f>Q229*H229</f>
        <v>0</v>
      </c>
      <c r="S229" s="102">
        <v>0</v>
      </c>
      <c r="T229" s="103">
        <f>S229*H229</f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04" t="s">
        <v>213</v>
      </c>
      <c r="AT229" s="104" t="s">
        <v>130</v>
      </c>
      <c r="AU229" s="104" t="s">
        <v>83</v>
      </c>
      <c r="AY229" s="16" t="s">
        <v>127</v>
      </c>
      <c r="BE229" s="105">
        <f>IF(N229="základní",J229,0)</f>
        <v>0</v>
      </c>
      <c r="BF229" s="105">
        <f>IF(N229="snížená",J229,0)</f>
        <v>0</v>
      </c>
      <c r="BG229" s="105">
        <f>IF(N229="zákl. přenesená",J229,0)</f>
        <v>0</v>
      </c>
      <c r="BH229" s="105">
        <f>IF(N229="sníž. přenesená",J229,0)</f>
        <v>0</v>
      </c>
      <c r="BI229" s="105">
        <f>IF(N229="nulová",J229,0)</f>
        <v>0</v>
      </c>
      <c r="BJ229" s="16" t="s">
        <v>81</v>
      </c>
      <c r="BK229" s="105">
        <f>ROUND(I229*H229,2)</f>
        <v>0</v>
      </c>
      <c r="BL229" s="16" t="s">
        <v>213</v>
      </c>
      <c r="BM229" s="104" t="s">
        <v>360</v>
      </c>
    </row>
    <row r="230" spans="2:51" s="13" customFormat="1" ht="12">
      <c r="B230" s="194"/>
      <c r="C230" s="195"/>
      <c r="D230" s="196" t="s">
        <v>137</v>
      </c>
      <c r="E230" s="197" t="s">
        <v>1</v>
      </c>
      <c r="F230" s="198" t="s">
        <v>361</v>
      </c>
      <c r="G230" s="195"/>
      <c r="H230" s="199">
        <v>1</v>
      </c>
      <c r="I230" s="195"/>
      <c r="J230" s="195"/>
      <c r="K230" s="195"/>
      <c r="L230" s="106"/>
      <c r="M230" s="108"/>
      <c r="N230" s="109"/>
      <c r="O230" s="109"/>
      <c r="P230" s="109"/>
      <c r="Q230" s="109"/>
      <c r="R230" s="109"/>
      <c r="S230" s="109"/>
      <c r="T230" s="110"/>
      <c r="AT230" s="107" t="s">
        <v>137</v>
      </c>
      <c r="AU230" s="107" t="s">
        <v>83</v>
      </c>
      <c r="AV230" s="13" t="s">
        <v>83</v>
      </c>
      <c r="AW230" s="13" t="s">
        <v>29</v>
      </c>
      <c r="AX230" s="13" t="s">
        <v>81</v>
      </c>
      <c r="AY230" s="107" t="s">
        <v>127</v>
      </c>
    </row>
    <row r="231" spans="1:65" s="2" customFormat="1" ht="33" customHeight="1">
      <c r="A231" s="27"/>
      <c r="B231" s="128"/>
      <c r="C231" s="188" t="s">
        <v>362</v>
      </c>
      <c r="D231" s="188" t="s">
        <v>130</v>
      </c>
      <c r="E231" s="189" t="s">
        <v>363</v>
      </c>
      <c r="F231" s="190" t="s">
        <v>364</v>
      </c>
      <c r="G231" s="191" t="s">
        <v>212</v>
      </c>
      <c r="H231" s="192">
        <v>1</v>
      </c>
      <c r="I231" s="211"/>
      <c r="J231" s="193">
        <f>ROUND(I231*H231,2)</f>
        <v>0</v>
      </c>
      <c r="K231" s="190" t="s">
        <v>1</v>
      </c>
      <c r="L231" s="28"/>
      <c r="M231" s="100" t="s">
        <v>1</v>
      </c>
      <c r="N231" s="101" t="s">
        <v>38</v>
      </c>
      <c r="O231" s="102">
        <v>0</v>
      </c>
      <c r="P231" s="102">
        <f>O231*H231</f>
        <v>0</v>
      </c>
      <c r="Q231" s="102">
        <v>0</v>
      </c>
      <c r="R231" s="102">
        <f>Q231*H231</f>
        <v>0</v>
      </c>
      <c r="S231" s="102">
        <v>0</v>
      </c>
      <c r="T231" s="103">
        <f>S231*H231</f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04" t="s">
        <v>213</v>
      </c>
      <c r="AT231" s="104" t="s">
        <v>130</v>
      </c>
      <c r="AU231" s="104" t="s">
        <v>83</v>
      </c>
      <c r="AY231" s="16" t="s">
        <v>127</v>
      </c>
      <c r="BE231" s="105">
        <f>IF(N231="základní",J231,0)</f>
        <v>0</v>
      </c>
      <c r="BF231" s="105">
        <f>IF(N231="snížená",J231,0)</f>
        <v>0</v>
      </c>
      <c r="BG231" s="105">
        <f>IF(N231="zákl. přenesená",J231,0)</f>
        <v>0</v>
      </c>
      <c r="BH231" s="105">
        <f>IF(N231="sníž. přenesená",J231,0)</f>
        <v>0</v>
      </c>
      <c r="BI231" s="105">
        <f>IF(N231="nulová",J231,0)</f>
        <v>0</v>
      </c>
      <c r="BJ231" s="16" t="s">
        <v>81</v>
      </c>
      <c r="BK231" s="105">
        <f>ROUND(I231*H231,2)</f>
        <v>0</v>
      </c>
      <c r="BL231" s="16" t="s">
        <v>213</v>
      </c>
      <c r="BM231" s="104" t="s">
        <v>365</v>
      </c>
    </row>
    <row r="232" spans="2:51" s="13" customFormat="1" ht="12">
      <c r="B232" s="194"/>
      <c r="C232" s="195"/>
      <c r="D232" s="196" t="s">
        <v>137</v>
      </c>
      <c r="E232" s="197" t="s">
        <v>1</v>
      </c>
      <c r="F232" s="198" t="s">
        <v>366</v>
      </c>
      <c r="G232" s="195"/>
      <c r="H232" s="199">
        <v>1</v>
      </c>
      <c r="I232" s="195"/>
      <c r="J232" s="195"/>
      <c r="K232" s="195"/>
      <c r="L232" s="106"/>
      <c r="M232" s="108"/>
      <c r="N232" s="109"/>
      <c r="O232" s="109"/>
      <c r="P232" s="109"/>
      <c r="Q232" s="109"/>
      <c r="R232" s="109"/>
      <c r="S232" s="109"/>
      <c r="T232" s="110"/>
      <c r="AT232" s="107" t="s">
        <v>137</v>
      </c>
      <c r="AU232" s="107" t="s">
        <v>83</v>
      </c>
      <c r="AV232" s="13" t="s">
        <v>83</v>
      </c>
      <c r="AW232" s="13" t="s">
        <v>29</v>
      </c>
      <c r="AX232" s="13" t="s">
        <v>81</v>
      </c>
      <c r="AY232" s="107" t="s">
        <v>127</v>
      </c>
    </row>
    <row r="233" spans="1:65" s="2" customFormat="1" ht="21.75" customHeight="1">
      <c r="A233" s="27"/>
      <c r="B233" s="128"/>
      <c r="C233" s="188" t="s">
        <v>367</v>
      </c>
      <c r="D233" s="188" t="s">
        <v>130</v>
      </c>
      <c r="E233" s="189" t="s">
        <v>368</v>
      </c>
      <c r="F233" s="190" t="s">
        <v>369</v>
      </c>
      <c r="G233" s="191" t="s">
        <v>133</v>
      </c>
      <c r="H233" s="192">
        <v>23.56</v>
      </c>
      <c r="I233" s="211"/>
      <c r="J233" s="193">
        <f>ROUND(I233*H233,2)</f>
        <v>0</v>
      </c>
      <c r="K233" s="190" t="s">
        <v>1</v>
      </c>
      <c r="L233" s="28"/>
      <c r="M233" s="100" t="s">
        <v>1</v>
      </c>
      <c r="N233" s="101" t="s">
        <v>38</v>
      </c>
      <c r="O233" s="102">
        <v>0</v>
      </c>
      <c r="P233" s="102">
        <f>O233*H233</f>
        <v>0</v>
      </c>
      <c r="Q233" s="102">
        <v>0</v>
      </c>
      <c r="R233" s="102">
        <f>Q233*H233</f>
        <v>0</v>
      </c>
      <c r="S233" s="102">
        <v>0</v>
      </c>
      <c r="T233" s="103">
        <f>S233*H233</f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04" t="s">
        <v>213</v>
      </c>
      <c r="AT233" s="104" t="s">
        <v>130</v>
      </c>
      <c r="AU233" s="104" t="s">
        <v>83</v>
      </c>
      <c r="AY233" s="16" t="s">
        <v>127</v>
      </c>
      <c r="BE233" s="105">
        <f>IF(N233="základní",J233,0)</f>
        <v>0</v>
      </c>
      <c r="BF233" s="105">
        <f>IF(N233="snížená",J233,0)</f>
        <v>0</v>
      </c>
      <c r="BG233" s="105">
        <f>IF(N233="zákl. přenesená",J233,0)</f>
        <v>0</v>
      </c>
      <c r="BH233" s="105">
        <f>IF(N233="sníž. přenesená",J233,0)</f>
        <v>0</v>
      </c>
      <c r="BI233" s="105">
        <f>IF(N233="nulová",J233,0)</f>
        <v>0</v>
      </c>
      <c r="BJ233" s="16" t="s">
        <v>81</v>
      </c>
      <c r="BK233" s="105">
        <f>ROUND(I233*H233,2)</f>
        <v>0</v>
      </c>
      <c r="BL233" s="16" t="s">
        <v>213</v>
      </c>
      <c r="BM233" s="104" t="s">
        <v>370</v>
      </c>
    </row>
    <row r="234" spans="2:51" s="13" customFormat="1" ht="12">
      <c r="B234" s="194"/>
      <c r="C234" s="195"/>
      <c r="D234" s="196" t="s">
        <v>137</v>
      </c>
      <c r="E234" s="197" t="s">
        <v>1</v>
      </c>
      <c r="F234" s="198" t="s">
        <v>371</v>
      </c>
      <c r="G234" s="195"/>
      <c r="H234" s="199">
        <v>23.56</v>
      </c>
      <c r="I234" s="195"/>
      <c r="J234" s="195"/>
      <c r="K234" s="195"/>
      <c r="L234" s="106"/>
      <c r="M234" s="108"/>
      <c r="N234" s="109"/>
      <c r="O234" s="109"/>
      <c r="P234" s="109"/>
      <c r="Q234" s="109"/>
      <c r="R234" s="109"/>
      <c r="S234" s="109"/>
      <c r="T234" s="110"/>
      <c r="AT234" s="107" t="s">
        <v>137</v>
      </c>
      <c r="AU234" s="107" t="s">
        <v>83</v>
      </c>
      <c r="AV234" s="13" t="s">
        <v>83</v>
      </c>
      <c r="AW234" s="13" t="s">
        <v>29</v>
      </c>
      <c r="AX234" s="13" t="s">
        <v>81</v>
      </c>
      <c r="AY234" s="107" t="s">
        <v>127</v>
      </c>
    </row>
    <row r="235" spans="1:65" s="2" customFormat="1" ht="21.75" customHeight="1">
      <c r="A235" s="27"/>
      <c r="B235" s="128"/>
      <c r="C235" s="188" t="s">
        <v>372</v>
      </c>
      <c r="D235" s="188" t="s">
        <v>130</v>
      </c>
      <c r="E235" s="189" t="s">
        <v>373</v>
      </c>
      <c r="F235" s="190" t="s">
        <v>374</v>
      </c>
      <c r="G235" s="191" t="s">
        <v>219</v>
      </c>
      <c r="H235" s="192">
        <v>1756</v>
      </c>
      <c r="I235" s="211"/>
      <c r="J235" s="193">
        <f>ROUND(I235*H235,2)</f>
        <v>0</v>
      </c>
      <c r="K235" s="190" t="s">
        <v>1</v>
      </c>
      <c r="L235" s="28"/>
      <c r="M235" s="100" t="s">
        <v>1</v>
      </c>
      <c r="N235" s="101" t="s">
        <v>38</v>
      </c>
      <c r="O235" s="102">
        <v>0</v>
      </c>
      <c r="P235" s="102">
        <f>O235*H235</f>
        <v>0</v>
      </c>
      <c r="Q235" s="102">
        <v>0</v>
      </c>
      <c r="R235" s="102">
        <f>Q235*H235</f>
        <v>0</v>
      </c>
      <c r="S235" s="102">
        <v>0</v>
      </c>
      <c r="T235" s="103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04" t="s">
        <v>213</v>
      </c>
      <c r="AT235" s="104" t="s">
        <v>130</v>
      </c>
      <c r="AU235" s="104" t="s">
        <v>83</v>
      </c>
      <c r="AY235" s="16" t="s">
        <v>127</v>
      </c>
      <c r="BE235" s="105">
        <f>IF(N235="základní",J235,0)</f>
        <v>0</v>
      </c>
      <c r="BF235" s="105">
        <f>IF(N235="snížená",J235,0)</f>
        <v>0</v>
      </c>
      <c r="BG235" s="105">
        <f>IF(N235="zákl. přenesená",J235,0)</f>
        <v>0</v>
      </c>
      <c r="BH235" s="105">
        <f>IF(N235="sníž. přenesená",J235,0)</f>
        <v>0</v>
      </c>
      <c r="BI235" s="105">
        <f>IF(N235="nulová",J235,0)</f>
        <v>0</v>
      </c>
      <c r="BJ235" s="16" t="s">
        <v>81</v>
      </c>
      <c r="BK235" s="105">
        <f>ROUND(I235*H235,2)</f>
        <v>0</v>
      </c>
      <c r="BL235" s="16" t="s">
        <v>213</v>
      </c>
      <c r="BM235" s="104" t="s">
        <v>375</v>
      </c>
    </row>
    <row r="236" spans="2:51" s="13" customFormat="1" ht="12">
      <c r="B236" s="194"/>
      <c r="C236" s="195"/>
      <c r="D236" s="196" t="s">
        <v>137</v>
      </c>
      <c r="E236" s="197" t="s">
        <v>1</v>
      </c>
      <c r="F236" s="198" t="s">
        <v>376</v>
      </c>
      <c r="G236" s="195"/>
      <c r="H236" s="199">
        <v>1756</v>
      </c>
      <c r="I236" s="195"/>
      <c r="J236" s="195"/>
      <c r="K236" s="195"/>
      <c r="L236" s="106"/>
      <c r="M236" s="108"/>
      <c r="N236" s="109"/>
      <c r="O236" s="109"/>
      <c r="P236" s="109"/>
      <c r="Q236" s="109"/>
      <c r="R236" s="109"/>
      <c r="S236" s="109"/>
      <c r="T236" s="110"/>
      <c r="AT236" s="107" t="s">
        <v>137</v>
      </c>
      <c r="AU236" s="107" t="s">
        <v>83</v>
      </c>
      <c r="AV236" s="13" t="s">
        <v>83</v>
      </c>
      <c r="AW236" s="13" t="s">
        <v>29</v>
      </c>
      <c r="AX236" s="13" t="s">
        <v>81</v>
      </c>
      <c r="AY236" s="107" t="s">
        <v>127</v>
      </c>
    </row>
    <row r="237" spans="1:65" s="2" customFormat="1" ht="21.75" customHeight="1">
      <c r="A237" s="27"/>
      <c r="B237" s="128"/>
      <c r="C237" s="188" t="s">
        <v>377</v>
      </c>
      <c r="D237" s="188" t="s">
        <v>130</v>
      </c>
      <c r="E237" s="189" t="s">
        <v>378</v>
      </c>
      <c r="F237" s="190" t="s">
        <v>379</v>
      </c>
      <c r="G237" s="191" t="s">
        <v>212</v>
      </c>
      <c r="H237" s="192">
        <v>14</v>
      </c>
      <c r="I237" s="211"/>
      <c r="J237" s="193">
        <f>ROUND(I237*H237,2)</f>
        <v>0</v>
      </c>
      <c r="K237" s="190" t="s">
        <v>1</v>
      </c>
      <c r="L237" s="28"/>
      <c r="M237" s="100" t="s">
        <v>1</v>
      </c>
      <c r="N237" s="101" t="s">
        <v>38</v>
      </c>
      <c r="O237" s="102">
        <v>0</v>
      </c>
      <c r="P237" s="102">
        <f>O237*H237</f>
        <v>0</v>
      </c>
      <c r="Q237" s="102">
        <v>0</v>
      </c>
      <c r="R237" s="102">
        <f>Q237*H237</f>
        <v>0</v>
      </c>
      <c r="S237" s="102">
        <v>0</v>
      </c>
      <c r="T237" s="103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04" t="s">
        <v>213</v>
      </c>
      <c r="AT237" s="104" t="s">
        <v>130</v>
      </c>
      <c r="AU237" s="104" t="s">
        <v>83</v>
      </c>
      <c r="AY237" s="16" t="s">
        <v>127</v>
      </c>
      <c r="BE237" s="105">
        <f>IF(N237="základní",J237,0)</f>
        <v>0</v>
      </c>
      <c r="BF237" s="105">
        <f>IF(N237="snížená",J237,0)</f>
        <v>0</v>
      </c>
      <c r="BG237" s="105">
        <f>IF(N237="zákl. přenesená",J237,0)</f>
        <v>0</v>
      </c>
      <c r="BH237" s="105">
        <f>IF(N237="sníž. přenesená",J237,0)</f>
        <v>0</v>
      </c>
      <c r="BI237" s="105">
        <f>IF(N237="nulová",J237,0)</f>
        <v>0</v>
      </c>
      <c r="BJ237" s="16" t="s">
        <v>81</v>
      </c>
      <c r="BK237" s="105">
        <f>ROUND(I237*H237,2)</f>
        <v>0</v>
      </c>
      <c r="BL237" s="16" t="s">
        <v>213</v>
      </c>
      <c r="BM237" s="104" t="s">
        <v>380</v>
      </c>
    </row>
    <row r="238" spans="1:65" s="2" customFormat="1" ht="21.75" customHeight="1">
      <c r="A238" s="27"/>
      <c r="B238" s="128"/>
      <c r="C238" s="188" t="s">
        <v>381</v>
      </c>
      <c r="D238" s="188" t="s">
        <v>130</v>
      </c>
      <c r="E238" s="189" t="s">
        <v>382</v>
      </c>
      <c r="F238" s="190" t="s">
        <v>383</v>
      </c>
      <c r="G238" s="191" t="s">
        <v>212</v>
      </c>
      <c r="H238" s="192">
        <v>12</v>
      </c>
      <c r="I238" s="211"/>
      <c r="J238" s="193">
        <f>ROUND(I238*H238,2)</f>
        <v>0</v>
      </c>
      <c r="K238" s="190" t="s">
        <v>1</v>
      </c>
      <c r="L238" s="28"/>
      <c r="M238" s="100" t="s">
        <v>1</v>
      </c>
      <c r="N238" s="101" t="s">
        <v>38</v>
      </c>
      <c r="O238" s="102">
        <v>0</v>
      </c>
      <c r="P238" s="102">
        <f>O238*H238</f>
        <v>0</v>
      </c>
      <c r="Q238" s="102">
        <v>0</v>
      </c>
      <c r="R238" s="102">
        <f>Q238*H238</f>
        <v>0</v>
      </c>
      <c r="S238" s="102">
        <v>0</v>
      </c>
      <c r="T238" s="103">
        <f>S238*H238</f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04" t="s">
        <v>213</v>
      </c>
      <c r="AT238" s="104" t="s">
        <v>130</v>
      </c>
      <c r="AU238" s="104" t="s">
        <v>83</v>
      </c>
      <c r="AY238" s="16" t="s">
        <v>127</v>
      </c>
      <c r="BE238" s="105">
        <f>IF(N238="základní",J238,0)</f>
        <v>0</v>
      </c>
      <c r="BF238" s="105">
        <f>IF(N238="snížená",J238,0)</f>
        <v>0</v>
      </c>
      <c r="BG238" s="105">
        <f>IF(N238="zákl. přenesená",J238,0)</f>
        <v>0</v>
      </c>
      <c r="BH238" s="105">
        <f>IF(N238="sníž. přenesená",J238,0)</f>
        <v>0</v>
      </c>
      <c r="BI238" s="105">
        <f>IF(N238="nulová",J238,0)</f>
        <v>0</v>
      </c>
      <c r="BJ238" s="16" t="s">
        <v>81</v>
      </c>
      <c r="BK238" s="105">
        <f>ROUND(I238*H238,2)</f>
        <v>0</v>
      </c>
      <c r="BL238" s="16" t="s">
        <v>213</v>
      </c>
      <c r="BM238" s="104" t="s">
        <v>384</v>
      </c>
    </row>
    <row r="239" spans="1:65" s="2" customFormat="1" ht="16.5" customHeight="1">
      <c r="A239" s="27"/>
      <c r="B239" s="128"/>
      <c r="C239" s="188" t="s">
        <v>385</v>
      </c>
      <c r="D239" s="188" t="s">
        <v>130</v>
      </c>
      <c r="E239" s="189" t="s">
        <v>386</v>
      </c>
      <c r="F239" s="190" t="s">
        <v>387</v>
      </c>
      <c r="G239" s="191" t="s">
        <v>133</v>
      </c>
      <c r="H239" s="192">
        <v>3.2</v>
      </c>
      <c r="I239" s="211"/>
      <c r="J239" s="193">
        <f>ROUND(I239*H239,2)</f>
        <v>0</v>
      </c>
      <c r="K239" s="190" t="s">
        <v>1</v>
      </c>
      <c r="L239" s="28"/>
      <c r="M239" s="100" t="s">
        <v>1</v>
      </c>
      <c r="N239" s="101" t="s">
        <v>38</v>
      </c>
      <c r="O239" s="102">
        <v>0</v>
      </c>
      <c r="P239" s="102">
        <f>O239*H239</f>
        <v>0</v>
      </c>
      <c r="Q239" s="102">
        <v>0</v>
      </c>
      <c r="R239" s="102">
        <f>Q239*H239</f>
        <v>0</v>
      </c>
      <c r="S239" s="102">
        <v>0</v>
      </c>
      <c r="T239" s="103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04" t="s">
        <v>213</v>
      </c>
      <c r="AT239" s="104" t="s">
        <v>130</v>
      </c>
      <c r="AU239" s="104" t="s">
        <v>83</v>
      </c>
      <c r="AY239" s="16" t="s">
        <v>127</v>
      </c>
      <c r="BE239" s="105">
        <f>IF(N239="základní",J239,0)</f>
        <v>0</v>
      </c>
      <c r="BF239" s="105">
        <f>IF(N239="snížená",J239,0)</f>
        <v>0</v>
      </c>
      <c r="BG239" s="105">
        <f>IF(N239="zákl. přenesená",J239,0)</f>
        <v>0</v>
      </c>
      <c r="BH239" s="105">
        <f>IF(N239="sníž. přenesená",J239,0)</f>
        <v>0</v>
      </c>
      <c r="BI239" s="105">
        <f>IF(N239="nulová",J239,0)</f>
        <v>0</v>
      </c>
      <c r="BJ239" s="16" t="s">
        <v>81</v>
      </c>
      <c r="BK239" s="105">
        <f>ROUND(I239*H239,2)</f>
        <v>0</v>
      </c>
      <c r="BL239" s="16" t="s">
        <v>213</v>
      </c>
      <c r="BM239" s="104" t="s">
        <v>388</v>
      </c>
    </row>
    <row r="240" spans="2:51" s="13" customFormat="1" ht="12">
      <c r="B240" s="194"/>
      <c r="C240" s="195"/>
      <c r="D240" s="196" t="s">
        <v>137</v>
      </c>
      <c r="E240" s="197" t="s">
        <v>1</v>
      </c>
      <c r="F240" s="198" t="s">
        <v>226</v>
      </c>
      <c r="G240" s="195"/>
      <c r="H240" s="199">
        <v>3.2</v>
      </c>
      <c r="I240" s="195"/>
      <c r="J240" s="195"/>
      <c r="K240" s="195"/>
      <c r="L240" s="106"/>
      <c r="M240" s="108"/>
      <c r="N240" s="109"/>
      <c r="O240" s="109"/>
      <c r="P240" s="109"/>
      <c r="Q240" s="109"/>
      <c r="R240" s="109"/>
      <c r="S240" s="109"/>
      <c r="T240" s="110"/>
      <c r="AT240" s="107" t="s">
        <v>137</v>
      </c>
      <c r="AU240" s="107" t="s">
        <v>83</v>
      </c>
      <c r="AV240" s="13" t="s">
        <v>83</v>
      </c>
      <c r="AW240" s="13" t="s">
        <v>29</v>
      </c>
      <c r="AX240" s="13" t="s">
        <v>81</v>
      </c>
      <c r="AY240" s="107" t="s">
        <v>127</v>
      </c>
    </row>
    <row r="241" spans="1:65" s="2" customFormat="1" ht="21.75" customHeight="1">
      <c r="A241" s="27"/>
      <c r="B241" s="128"/>
      <c r="C241" s="188" t="s">
        <v>389</v>
      </c>
      <c r="D241" s="188" t="s">
        <v>130</v>
      </c>
      <c r="E241" s="189" t="s">
        <v>390</v>
      </c>
      <c r="F241" s="190" t="s">
        <v>391</v>
      </c>
      <c r="G241" s="191" t="s">
        <v>251</v>
      </c>
      <c r="H241" s="192">
        <v>8360.504</v>
      </c>
      <c r="I241" s="211"/>
      <c r="J241" s="193">
        <f>ROUND(I241*H241,2)</f>
        <v>0</v>
      </c>
      <c r="K241" s="190" t="s">
        <v>134</v>
      </c>
      <c r="L241" s="28"/>
      <c r="M241" s="100" t="s">
        <v>1</v>
      </c>
      <c r="N241" s="101" t="s">
        <v>38</v>
      </c>
      <c r="O241" s="102">
        <v>0</v>
      </c>
      <c r="P241" s="102">
        <f>O241*H241</f>
        <v>0</v>
      </c>
      <c r="Q241" s="102">
        <v>0</v>
      </c>
      <c r="R241" s="102">
        <f>Q241*H241</f>
        <v>0</v>
      </c>
      <c r="S241" s="102">
        <v>0</v>
      </c>
      <c r="T241" s="103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04" t="s">
        <v>213</v>
      </c>
      <c r="AT241" s="104" t="s">
        <v>130</v>
      </c>
      <c r="AU241" s="104" t="s">
        <v>83</v>
      </c>
      <c r="AY241" s="16" t="s">
        <v>127</v>
      </c>
      <c r="BE241" s="105">
        <f>IF(N241="základní",J241,0)</f>
        <v>0</v>
      </c>
      <c r="BF241" s="105">
        <f>IF(N241="snížená",J241,0)</f>
        <v>0</v>
      </c>
      <c r="BG241" s="105">
        <f>IF(N241="zákl. přenesená",J241,0)</f>
        <v>0</v>
      </c>
      <c r="BH241" s="105">
        <f>IF(N241="sníž. přenesená",J241,0)</f>
        <v>0</v>
      </c>
      <c r="BI241" s="105">
        <f>IF(N241="nulová",J241,0)</f>
        <v>0</v>
      </c>
      <c r="BJ241" s="16" t="s">
        <v>81</v>
      </c>
      <c r="BK241" s="105">
        <f>ROUND(I241*H241,2)</f>
        <v>0</v>
      </c>
      <c r="BL241" s="16" t="s">
        <v>213</v>
      </c>
      <c r="BM241" s="104" t="s">
        <v>392</v>
      </c>
    </row>
    <row r="242" spans="2:63" s="12" customFormat="1" ht="22.9" customHeight="1">
      <c r="B242" s="181"/>
      <c r="C242" s="182"/>
      <c r="D242" s="183" t="s">
        <v>72</v>
      </c>
      <c r="E242" s="186" t="s">
        <v>393</v>
      </c>
      <c r="F242" s="186" t="s">
        <v>394</v>
      </c>
      <c r="G242" s="182"/>
      <c r="H242" s="182"/>
      <c r="I242" s="182"/>
      <c r="J242" s="187">
        <f>BK242</f>
        <v>0</v>
      </c>
      <c r="K242" s="182"/>
      <c r="L242" s="92"/>
      <c r="M242" s="94"/>
      <c r="N242" s="95"/>
      <c r="O242" s="95"/>
      <c r="P242" s="96">
        <f>SUM(P243:P250)</f>
        <v>15.753200000000001</v>
      </c>
      <c r="Q242" s="95"/>
      <c r="R242" s="96">
        <f>SUM(R243:R250)</f>
        <v>0.19545</v>
      </c>
      <c r="S242" s="95"/>
      <c r="T242" s="97">
        <f>SUM(T243:T250)</f>
        <v>1.5452400000000002</v>
      </c>
      <c r="AR242" s="93" t="s">
        <v>83</v>
      </c>
      <c r="AT242" s="98" t="s">
        <v>72</v>
      </c>
      <c r="AU242" s="98" t="s">
        <v>81</v>
      </c>
      <c r="AY242" s="93" t="s">
        <v>127</v>
      </c>
      <c r="BK242" s="99">
        <f>SUM(BK243:BK250)</f>
        <v>0</v>
      </c>
    </row>
    <row r="243" spans="1:65" s="2" customFormat="1" ht="16.5" customHeight="1">
      <c r="A243" s="27"/>
      <c r="B243" s="128"/>
      <c r="C243" s="188" t="s">
        <v>395</v>
      </c>
      <c r="D243" s="188" t="s">
        <v>130</v>
      </c>
      <c r="E243" s="189" t="s">
        <v>396</v>
      </c>
      <c r="F243" s="190" t="s">
        <v>397</v>
      </c>
      <c r="G243" s="191" t="s">
        <v>133</v>
      </c>
      <c r="H243" s="192">
        <v>10</v>
      </c>
      <c r="I243" s="211"/>
      <c r="J243" s="193">
        <f>ROUND(I243*H243,2)</f>
        <v>0</v>
      </c>
      <c r="K243" s="190" t="s">
        <v>134</v>
      </c>
      <c r="L243" s="28"/>
      <c r="M243" s="100" t="s">
        <v>1</v>
      </c>
      <c r="N243" s="101" t="s">
        <v>38</v>
      </c>
      <c r="O243" s="102">
        <v>0.044</v>
      </c>
      <c r="P243" s="102">
        <f>O243*H243</f>
        <v>0.43999999999999995</v>
      </c>
      <c r="Q243" s="102">
        <v>0.0003</v>
      </c>
      <c r="R243" s="102">
        <f>Q243*H243</f>
        <v>0.0029999999999999996</v>
      </c>
      <c r="S243" s="102">
        <v>0</v>
      </c>
      <c r="T243" s="103">
        <f>S243*H243</f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04" t="s">
        <v>213</v>
      </c>
      <c r="AT243" s="104" t="s">
        <v>130</v>
      </c>
      <c r="AU243" s="104" t="s">
        <v>83</v>
      </c>
      <c r="AY243" s="16" t="s">
        <v>127</v>
      </c>
      <c r="BE243" s="105">
        <f>IF(N243="základní",J243,0)</f>
        <v>0</v>
      </c>
      <c r="BF243" s="105">
        <f>IF(N243="snížená",J243,0)</f>
        <v>0</v>
      </c>
      <c r="BG243" s="105">
        <f>IF(N243="zákl. přenesená",J243,0)</f>
        <v>0</v>
      </c>
      <c r="BH243" s="105">
        <f>IF(N243="sníž. přenesená",J243,0)</f>
        <v>0</v>
      </c>
      <c r="BI243" s="105">
        <f>IF(N243="nulová",J243,0)</f>
        <v>0</v>
      </c>
      <c r="BJ243" s="16" t="s">
        <v>81</v>
      </c>
      <c r="BK243" s="105">
        <f>ROUND(I243*H243,2)</f>
        <v>0</v>
      </c>
      <c r="BL243" s="16" t="s">
        <v>213</v>
      </c>
      <c r="BM243" s="104" t="s">
        <v>398</v>
      </c>
    </row>
    <row r="244" spans="2:51" s="13" customFormat="1" ht="12">
      <c r="B244" s="194"/>
      <c r="C244" s="195"/>
      <c r="D244" s="196" t="s">
        <v>137</v>
      </c>
      <c r="E244" s="197" t="s">
        <v>1</v>
      </c>
      <c r="F244" s="198" t="s">
        <v>399</v>
      </c>
      <c r="G244" s="195"/>
      <c r="H244" s="199">
        <v>10</v>
      </c>
      <c r="I244" s="195"/>
      <c r="J244" s="195"/>
      <c r="K244" s="195"/>
      <c r="L244" s="106"/>
      <c r="M244" s="108"/>
      <c r="N244" s="109"/>
      <c r="O244" s="109"/>
      <c r="P244" s="109"/>
      <c r="Q244" s="109"/>
      <c r="R244" s="109"/>
      <c r="S244" s="109"/>
      <c r="T244" s="110"/>
      <c r="AT244" s="107" t="s">
        <v>137</v>
      </c>
      <c r="AU244" s="107" t="s">
        <v>83</v>
      </c>
      <c r="AV244" s="13" t="s">
        <v>83</v>
      </c>
      <c r="AW244" s="13" t="s">
        <v>29</v>
      </c>
      <c r="AX244" s="13" t="s">
        <v>81</v>
      </c>
      <c r="AY244" s="107" t="s">
        <v>127</v>
      </c>
    </row>
    <row r="245" spans="1:65" s="2" customFormat="1" ht="21.75" customHeight="1">
      <c r="A245" s="27"/>
      <c r="B245" s="128"/>
      <c r="C245" s="188" t="s">
        <v>400</v>
      </c>
      <c r="D245" s="188" t="s">
        <v>130</v>
      </c>
      <c r="E245" s="189" t="s">
        <v>401</v>
      </c>
      <c r="F245" s="190" t="s">
        <v>402</v>
      </c>
      <c r="G245" s="191" t="s">
        <v>133</v>
      </c>
      <c r="H245" s="192">
        <v>18.96</v>
      </c>
      <c r="I245" s="211"/>
      <c r="J245" s="193">
        <f>ROUND(I245*H245,2)</f>
        <v>0</v>
      </c>
      <c r="K245" s="190" t="s">
        <v>134</v>
      </c>
      <c r="L245" s="28"/>
      <c r="M245" s="100" t="s">
        <v>1</v>
      </c>
      <c r="N245" s="101" t="s">
        <v>38</v>
      </c>
      <c r="O245" s="102">
        <v>0.295</v>
      </c>
      <c r="P245" s="102">
        <f>O245*H245</f>
        <v>5.5932</v>
      </c>
      <c r="Q245" s="102">
        <v>0</v>
      </c>
      <c r="R245" s="102">
        <f>Q245*H245</f>
        <v>0</v>
      </c>
      <c r="S245" s="102">
        <v>0.0815</v>
      </c>
      <c r="T245" s="103">
        <f>S245*H245</f>
        <v>1.5452400000000002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04" t="s">
        <v>213</v>
      </c>
      <c r="AT245" s="104" t="s">
        <v>130</v>
      </c>
      <c r="AU245" s="104" t="s">
        <v>83</v>
      </c>
      <c r="AY245" s="16" t="s">
        <v>127</v>
      </c>
      <c r="BE245" s="105">
        <f>IF(N245="základní",J245,0)</f>
        <v>0</v>
      </c>
      <c r="BF245" s="105">
        <f>IF(N245="snížená",J245,0)</f>
        <v>0</v>
      </c>
      <c r="BG245" s="105">
        <f>IF(N245="zákl. přenesená",J245,0)</f>
        <v>0</v>
      </c>
      <c r="BH245" s="105">
        <f>IF(N245="sníž. přenesená",J245,0)</f>
        <v>0</v>
      </c>
      <c r="BI245" s="105">
        <f>IF(N245="nulová",J245,0)</f>
        <v>0</v>
      </c>
      <c r="BJ245" s="16" t="s">
        <v>81</v>
      </c>
      <c r="BK245" s="105">
        <f>ROUND(I245*H245,2)</f>
        <v>0</v>
      </c>
      <c r="BL245" s="16" t="s">
        <v>213</v>
      </c>
      <c r="BM245" s="104" t="s">
        <v>403</v>
      </c>
    </row>
    <row r="246" spans="2:51" s="13" customFormat="1" ht="12">
      <c r="B246" s="194"/>
      <c r="C246" s="195"/>
      <c r="D246" s="196" t="s">
        <v>137</v>
      </c>
      <c r="E246" s="197" t="s">
        <v>1</v>
      </c>
      <c r="F246" s="198" t="s">
        <v>404</v>
      </c>
      <c r="G246" s="195"/>
      <c r="H246" s="199">
        <v>18.96</v>
      </c>
      <c r="I246" s="195"/>
      <c r="J246" s="195"/>
      <c r="K246" s="195"/>
      <c r="L246" s="106"/>
      <c r="M246" s="108"/>
      <c r="N246" s="109"/>
      <c r="O246" s="109"/>
      <c r="P246" s="109"/>
      <c r="Q246" s="109"/>
      <c r="R246" s="109"/>
      <c r="S246" s="109"/>
      <c r="T246" s="110"/>
      <c r="AT246" s="107" t="s">
        <v>137</v>
      </c>
      <c r="AU246" s="107" t="s">
        <v>83</v>
      </c>
      <c r="AV246" s="13" t="s">
        <v>83</v>
      </c>
      <c r="AW246" s="13" t="s">
        <v>29</v>
      </c>
      <c r="AX246" s="13" t="s">
        <v>81</v>
      </c>
      <c r="AY246" s="107" t="s">
        <v>127</v>
      </c>
    </row>
    <row r="247" spans="1:65" s="2" customFormat="1" ht="21.75" customHeight="1">
      <c r="A247" s="27"/>
      <c r="B247" s="128"/>
      <c r="C247" s="188" t="s">
        <v>405</v>
      </c>
      <c r="D247" s="188" t="s">
        <v>130</v>
      </c>
      <c r="E247" s="189" t="s">
        <v>406</v>
      </c>
      <c r="F247" s="190" t="s">
        <v>407</v>
      </c>
      <c r="G247" s="191" t="s">
        <v>258</v>
      </c>
      <c r="H247" s="192">
        <v>45</v>
      </c>
      <c r="I247" s="211"/>
      <c r="J247" s="193">
        <f>ROUND(I247*H247,2)</f>
        <v>0</v>
      </c>
      <c r="K247" s="190" t="s">
        <v>134</v>
      </c>
      <c r="L247" s="28"/>
      <c r="M247" s="100" t="s">
        <v>1</v>
      </c>
      <c r="N247" s="101" t="s">
        <v>38</v>
      </c>
      <c r="O247" s="102">
        <v>0.216</v>
      </c>
      <c r="P247" s="102">
        <f>O247*H247</f>
        <v>9.72</v>
      </c>
      <c r="Q247" s="102">
        <v>0.00098</v>
      </c>
      <c r="R247" s="102">
        <f>Q247*H247</f>
        <v>0.0441</v>
      </c>
      <c r="S247" s="102">
        <v>0</v>
      </c>
      <c r="T247" s="103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04" t="s">
        <v>213</v>
      </c>
      <c r="AT247" s="104" t="s">
        <v>130</v>
      </c>
      <c r="AU247" s="104" t="s">
        <v>83</v>
      </c>
      <c r="AY247" s="16" t="s">
        <v>127</v>
      </c>
      <c r="BE247" s="105">
        <f>IF(N247="základní",J247,0)</f>
        <v>0</v>
      </c>
      <c r="BF247" s="105">
        <f>IF(N247="snížená",J247,0)</f>
        <v>0</v>
      </c>
      <c r="BG247" s="105">
        <f>IF(N247="zákl. přenesená",J247,0)</f>
        <v>0</v>
      </c>
      <c r="BH247" s="105">
        <f>IF(N247="sníž. přenesená",J247,0)</f>
        <v>0</v>
      </c>
      <c r="BI247" s="105">
        <f>IF(N247="nulová",J247,0)</f>
        <v>0</v>
      </c>
      <c r="BJ247" s="16" t="s">
        <v>81</v>
      </c>
      <c r="BK247" s="105">
        <f>ROUND(I247*H247,2)</f>
        <v>0</v>
      </c>
      <c r="BL247" s="16" t="s">
        <v>213</v>
      </c>
      <c r="BM247" s="104" t="s">
        <v>408</v>
      </c>
    </row>
    <row r="248" spans="1:65" s="2" customFormat="1" ht="16.5" customHeight="1">
      <c r="A248" s="27"/>
      <c r="B248" s="128"/>
      <c r="C248" s="205" t="s">
        <v>409</v>
      </c>
      <c r="D248" s="205" t="s">
        <v>410</v>
      </c>
      <c r="E248" s="206" t="s">
        <v>411</v>
      </c>
      <c r="F248" s="207" t="s">
        <v>412</v>
      </c>
      <c r="G248" s="208" t="s">
        <v>133</v>
      </c>
      <c r="H248" s="209">
        <v>11.5</v>
      </c>
      <c r="I248" s="212"/>
      <c r="J248" s="210">
        <f>ROUND(I248*H248,2)</f>
        <v>0</v>
      </c>
      <c r="K248" s="207" t="s">
        <v>134</v>
      </c>
      <c r="L248" s="116"/>
      <c r="M248" s="117" t="s">
        <v>1</v>
      </c>
      <c r="N248" s="118" t="s">
        <v>38</v>
      </c>
      <c r="O248" s="102">
        <v>0</v>
      </c>
      <c r="P248" s="102">
        <f>O248*H248</f>
        <v>0</v>
      </c>
      <c r="Q248" s="102">
        <v>0.0129</v>
      </c>
      <c r="R248" s="102">
        <f>Q248*H248</f>
        <v>0.14835</v>
      </c>
      <c r="S248" s="102">
        <v>0</v>
      </c>
      <c r="T248" s="103">
        <f>S248*H248</f>
        <v>0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R248" s="104" t="s">
        <v>297</v>
      </c>
      <c r="AT248" s="104" t="s">
        <v>410</v>
      </c>
      <c r="AU248" s="104" t="s">
        <v>83</v>
      </c>
      <c r="AY248" s="16" t="s">
        <v>127</v>
      </c>
      <c r="BE248" s="105">
        <f>IF(N248="základní",J248,0)</f>
        <v>0</v>
      </c>
      <c r="BF248" s="105">
        <f>IF(N248="snížená",J248,0)</f>
        <v>0</v>
      </c>
      <c r="BG248" s="105">
        <f>IF(N248="zákl. přenesená",J248,0)</f>
        <v>0</v>
      </c>
      <c r="BH248" s="105">
        <f>IF(N248="sníž. přenesená",J248,0)</f>
        <v>0</v>
      </c>
      <c r="BI248" s="105">
        <f>IF(N248="nulová",J248,0)</f>
        <v>0</v>
      </c>
      <c r="BJ248" s="16" t="s">
        <v>81</v>
      </c>
      <c r="BK248" s="105">
        <f>ROUND(I248*H248,2)</f>
        <v>0</v>
      </c>
      <c r="BL248" s="16" t="s">
        <v>213</v>
      </c>
      <c r="BM248" s="104" t="s">
        <v>413</v>
      </c>
    </row>
    <row r="249" spans="2:51" s="13" customFormat="1" ht="12">
      <c r="B249" s="194"/>
      <c r="C249" s="195"/>
      <c r="D249" s="196" t="s">
        <v>137</v>
      </c>
      <c r="E249" s="197" t="s">
        <v>1</v>
      </c>
      <c r="F249" s="198" t="s">
        <v>414</v>
      </c>
      <c r="G249" s="195"/>
      <c r="H249" s="199">
        <v>11.5</v>
      </c>
      <c r="I249" s="195"/>
      <c r="J249" s="195"/>
      <c r="K249" s="195"/>
      <c r="L249" s="106"/>
      <c r="M249" s="108"/>
      <c r="N249" s="109"/>
      <c r="O249" s="109"/>
      <c r="P249" s="109"/>
      <c r="Q249" s="109"/>
      <c r="R249" s="109"/>
      <c r="S249" s="109"/>
      <c r="T249" s="110"/>
      <c r="AT249" s="107" t="s">
        <v>137</v>
      </c>
      <c r="AU249" s="107" t="s">
        <v>83</v>
      </c>
      <c r="AV249" s="13" t="s">
        <v>83</v>
      </c>
      <c r="AW249" s="13" t="s">
        <v>29</v>
      </c>
      <c r="AX249" s="13" t="s">
        <v>81</v>
      </c>
      <c r="AY249" s="107" t="s">
        <v>127</v>
      </c>
    </row>
    <row r="250" spans="1:65" s="2" customFormat="1" ht="21.75" customHeight="1">
      <c r="A250" s="27"/>
      <c r="B250" s="128"/>
      <c r="C250" s="188" t="s">
        <v>415</v>
      </c>
      <c r="D250" s="188" t="s">
        <v>130</v>
      </c>
      <c r="E250" s="189" t="s">
        <v>416</v>
      </c>
      <c r="F250" s="190" t="s">
        <v>417</v>
      </c>
      <c r="G250" s="191" t="s">
        <v>251</v>
      </c>
      <c r="H250" s="192">
        <v>121.987</v>
      </c>
      <c r="I250" s="211"/>
      <c r="J250" s="193">
        <f>ROUND(I250*H250,2)</f>
        <v>0</v>
      </c>
      <c r="K250" s="190" t="s">
        <v>134</v>
      </c>
      <c r="L250" s="28"/>
      <c r="M250" s="100" t="s">
        <v>1</v>
      </c>
      <c r="N250" s="101" t="s">
        <v>38</v>
      </c>
      <c r="O250" s="102">
        <v>0</v>
      </c>
      <c r="P250" s="102">
        <f>O250*H250</f>
        <v>0</v>
      </c>
      <c r="Q250" s="102">
        <v>0</v>
      </c>
      <c r="R250" s="102">
        <f>Q250*H250</f>
        <v>0</v>
      </c>
      <c r="S250" s="102">
        <v>0</v>
      </c>
      <c r="T250" s="103">
        <f>S250*H250</f>
        <v>0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R250" s="104" t="s">
        <v>213</v>
      </c>
      <c r="AT250" s="104" t="s">
        <v>130</v>
      </c>
      <c r="AU250" s="104" t="s">
        <v>83</v>
      </c>
      <c r="AY250" s="16" t="s">
        <v>127</v>
      </c>
      <c r="BE250" s="105">
        <f>IF(N250="základní",J250,0)</f>
        <v>0</v>
      </c>
      <c r="BF250" s="105">
        <f>IF(N250="snížená",J250,0)</f>
        <v>0</v>
      </c>
      <c r="BG250" s="105">
        <f>IF(N250="zákl. přenesená",J250,0)</f>
        <v>0</v>
      </c>
      <c r="BH250" s="105">
        <f>IF(N250="sníž. přenesená",J250,0)</f>
        <v>0</v>
      </c>
      <c r="BI250" s="105">
        <f>IF(N250="nulová",J250,0)</f>
        <v>0</v>
      </c>
      <c r="BJ250" s="16" t="s">
        <v>81</v>
      </c>
      <c r="BK250" s="105">
        <f>ROUND(I250*H250,2)</f>
        <v>0</v>
      </c>
      <c r="BL250" s="16" t="s">
        <v>213</v>
      </c>
      <c r="BM250" s="104" t="s">
        <v>418</v>
      </c>
    </row>
    <row r="251" spans="2:63" s="12" customFormat="1" ht="22.9" customHeight="1">
      <c r="B251" s="181"/>
      <c r="C251" s="182"/>
      <c r="D251" s="183" t="s">
        <v>72</v>
      </c>
      <c r="E251" s="186" t="s">
        <v>419</v>
      </c>
      <c r="F251" s="186" t="s">
        <v>420</v>
      </c>
      <c r="G251" s="182"/>
      <c r="H251" s="182"/>
      <c r="I251" s="182"/>
      <c r="J251" s="187">
        <f>BK251</f>
        <v>0</v>
      </c>
      <c r="K251" s="182"/>
      <c r="L251" s="92"/>
      <c r="M251" s="94"/>
      <c r="N251" s="95"/>
      <c r="O251" s="95"/>
      <c r="P251" s="96">
        <f>SUM(P252:P254)</f>
        <v>4.2693</v>
      </c>
      <c r="Q251" s="95"/>
      <c r="R251" s="96">
        <f>SUM(R252:R254)</f>
        <v>0.003325</v>
      </c>
      <c r="S251" s="95"/>
      <c r="T251" s="97">
        <f>SUM(T252:T254)</f>
        <v>0</v>
      </c>
      <c r="AR251" s="93" t="s">
        <v>83</v>
      </c>
      <c r="AT251" s="98" t="s">
        <v>72</v>
      </c>
      <c r="AU251" s="98" t="s">
        <v>81</v>
      </c>
      <c r="AY251" s="93" t="s">
        <v>127</v>
      </c>
      <c r="BK251" s="99">
        <f>SUM(BK252:BK254)</f>
        <v>0</v>
      </c>
    </row>
    <row r="252" spans="1:65" s="2" customFormat="1" ht="21.75" customHeight="1">
      <c r="A252" s="27"/>
      <c r="B252" s="128"/>
      <c r="C252" s="188" t="s">
        <v>421</v>
      </c>
      <c r="D252" s="188" t="s">
        <v>130</v>
      </c>
      <c r="E252" s="189" t="s">
        <v>422</v>
      </c>
      <c r="F252" s="190" t="s">
        <v>423</v>
      </c>
      <c r="G252" s="191" t="s">
        <v>133</v>
      </c>
      <c r="H252" s="192">
        <v>13.3</v>
      </c>
      <c r="I252" s="211"/>
      <c r="J252" s="193">
        <f>ROUND(I252*H252,2)</f>
        <v>0</v>
      </c>
      <c r="K252" s="190" t="s">
        <v>134</v>
      </c>
      <c r="L252" s="28"/>
      <c r="M252" s="100" t="s">
        <v>1</v>
      </c>
      <c r="N252" s="101" t="s">
        <v>38</v>
      </c>
      <c r="O252" s="102">
        <v>0.155</v>
      </c>
      <c r="P252" s="102">
        <f>O252*H252</f>
        <v>2.0615</v>
      </c>
      <c r="Q252" s="102">
        <v>0.00013</v>
      </c>
      <c r="R252" s="102">
        <f>Q252*H252</f>
        <v>0.0017289999999999999</v>
      </c>
      <c r="S252" s="102">
        <v>0</v>
      </c>
      <c r="T252" s="103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04" t="s">
        <v>213</v>
      </c>
      <c r="AT252" s="104" t="s">
        <v>130</v>
      </c>
      <c r="AU252" s="104" t="s">
        <v>83</v>
      </c>
      <c r="AY252" s="16" t="s">
        <v>127</v>
      </c>
      <c r="BE252" s="105">
        <f>IF(N252="základní",J252,0)</f>
        <v>0</v>
      </c>
      <c r="BF252" s="105">
        <f>IF(N252="snížená",J252,0)</f>
        <v>0</v>
      </c>
      <c r="BG252" s="105">
        <f>IF(N252="zákl. přenesená",J252,0)</f>
        <v>0</v>
      </c>
      <c r="BH252" s="105">
        <f>IF(N252="sníž. přenesená",J252,0)</f>
        <v>0</v>
      </c>
      <c r="BI252" s="105">
        <f>IF(N252="nulová",J252,0)</f>
        <v>0</v>
      </c>
      <c r="BJ252" s="16" t="s">
        <v>81</v>
      </c>
      <c r="BK252" s="105">
        <f>ROUND(I252*H252,2)</f>
        <v>0</v>
      </c>
      <c r="BL252" s="16" t="s">
        <v>213</v>
      </c>
      <c r="BM252" s="104" t="s">
        <v>424</v>
      </c>
    </row>
    <row r="253" spans="2:51" s="13" customFormat="1" ht="22.5">
      <c r="B253" s="194"/>
      <c r="C253" s="195"/>
      <c r="D253" s="196" t="s">
        <v>137</v>
      </c>
      <c r="E253" s="197" t="s">
        <v>1</v>
      </c>
      <c r="F253" s="198" t="s">
        <v>425</v>
      </c>
      <c r="G253" s="195"/>
      <c r="H253" s="199">
        <v>13.3</v>
      </c>
      <c r="I253" s="195"/>
      <c r="J253" s="195"/>
      <c r="K253" s="195"/>
      <c r="L253" s="106"/>
      <c r="M253" s="108"/>
      <c r="N253" s="109"/>
      <c r="O253" s="109"/>
      <c r="P253" s="109"/>
      <c r="Q253" s="109"/>
      <c r="R253" s="109"/>
      <c r="S253" s="109"/>
      <c r="T253" s="110"/>
      <c r="AT253" s="107" t="s">
        <v>137</v>
      </c>
      <c r="AU253" s="107" t="s">
        <v>83</v>
      </c>
      <c r="AV253" s="13" t="s">
        <v>83</v>
      </c>
      <c r="AW253" s="13" t="s">
        <v>29</v>
      </c>
      <c r="AX253" s="13" t="s">
        <v>81</v>
      </c>
      <c r="AY253" s="107" t="s">
        <v>127</v>
      </c>
    </row>
    <row r="254" spans="1:65" s="2" customFormat="1" ht="21.75" customHeight="1">
      <c r="A254" s="27"/>
      <c r="B254" s="128"/>
      <c r="C254" s="188" t="s">
        <v>426</v>
      </c>
      <c r="D254" s="188" t="s">
        <v>130</v>
      </c>
      <c r="E254" s="189" t="s">
        <v>427</v>
      </c>
      <c r="F254" s="190" t="s">
        <v>428</v>
      </c>
      <c r="G254" s="191" t="s">
        <v>133</v>
      </c>
      <c r="H254" s="192">
        <v>13.3</v>
      </c>
      <c r="I254" s="211"/>
      <c r="J254" s="193">
        <f>ROUND(I254*H254,2)</f>
        <v>0</v>
      </c>
      <c r="K254" s="190" t="s">
        <v>134</v>
      </c>
      <c r="L254" s="28"/>
      <c r="M254" s="100" t="s">
        <v>1</v>
      </c>
      <c r="N254" s="101" t="s">
        <v>38</v>
      </c>
      <c r="O254" s="102">
        <v>0.166</v>
      </c>
      <c r="P254" s="102">
        <f>O254*H254</f>
        <v>2.2078</v>
      </c>
      <c r="Q254" s="102">
        <v>0.00012</v>
      </c>
      <c r="R254" s="102">
        <f>Q254*H254</f>
        <v>0.0015960000000000002</v>
      </c>
      <c r="S254" s="102">
        <v>0</v>
      </c>
      <c r="T254" s="103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04" t="s">
        <v>213</v>
      </c>
      <c r="AT254" s="104" t="s">
        <v>130</v>
      </c>
      <c r="AU254" s="104" t="s">
        <v>83</v>
      </c>
      <c r="AY254" s="16" t="s">
        <v>127</v>
      </c>
      <c r="BE254" s="105">
        <f>IF(N254="základní",J254,0)</f>
        <v>0</v>
      </c>
      <c r="BF254" s="105">
        <f>IF(N254="snížená",J254,0)</f>
        <v>0</v>
      </c>
      <c r="BG254" s="105">
        <f>IF(N254="zákl. přenesená",J254,0)</f>
        <v>0</v>
      </c>
      <c r="BH254" s="105">
        <f>IF(N254="sníž. přenesená",J254,0)</f>
        <v>0</v>
      </c>
      <c r="BI254" s="105">
        <f>IF(N254="nulová",J254,0)</f>
        <v>0</v>
      </c>
      <c r="BJ254" s="16" t="s">
        <v>81</v>
      </c>
      <c r="BK254" s="105">
        <f>ROUND(I254*H254,2)</f>
        <v>0</v>
      </c>
      <c r="BL254" s="16" t="s">
        <v>213</v>
      </c>
      <c r="BM254" s="104" t="s">
        <v>429</v>
      </c>
    </row>
    <row r="255" spans="2:63" s="12" customFormat="1" ht="22.9" customHeight="1">
      <c r="B255" s="181"/>
      <c r="C255" s="182"/>
      <c r="D255" s="183" t="s">
        <v>72</v>
      </c>
      <c r="E255" s="186" t="s">
        <v>430</v>
      </c>
      <c r="F255" s="186" t="s">
        <v>431</v>
      </c>
      <c r="G255" s="182"/>
      <c r="H255" s="182"/>
      <c r="I255" s="182"/>
      <c r="J255" s="187">
        <f>BK255</f>
        <v>0</v>
      </c>
      <c r="K255" s="182"/>
      <c r="L255" s="92"/>
      <c r="M255" s="94"/>
      <c r="N255" s="95"/>
      <c r="O255" s="95"/>
      <c r="P255" s="96">
        <f>SUM(P256:P265)</f>
        <v>71.4842</v>
      </c>
      <c r="Q255" s="95"/>
      <c r="R255" s="96">
        <f>SUM(R256:R265)</f>
        <v>0.7473135</v>
      </c>
      <c r="S255" s="95"/>
      <c r="T255" s="97">
        <f>SUM(T256:T265)</f>
        <v>0</v>
      </c>
      <c r="AR255" s="93" t="s">
        <v>83</v>
      </c>
      <c r="AT255" s="98" t="s">
        <v>72</v>
      </c>
      <c r="AU255" s="98" t="s">
        <v>81</v>
      </c>
      <c r="AY255" s="93" t="s">
        <v>127</v>
      </c>
      <c r="BK255" s="99">
        <f>SUM(BK256:BK265)</f>
        <v>0</v>
      </c>
    </row>
    <row r="256" spans="1:65" s="2" customFormat="1" ht="16.5" customHeight="1">
      <c r="A256" s="27"/>
      <c r="B256" s="128"/>
      <c r="C256" s="188" t="s">
        <v>432</v>
      </c>
      <c r="D256" s="188" t="s">
        <v>130</v>
      </c>
      <c r="E256" s="189" t="s">
        <v>433</v>
      </c>
      <c r="F256" s="190" t="s">
        <v>434</v>
      </c>
      <c r="G256" s="191" t="s">
        <v>133</v>
      </c>
      <c r="H256" s="192">
        <v>1513.8</v>
      </c>
      <c r="I256" s="211"/>
      <c r="J256" s="193">
        <f>ROUND(I256*H256,2)</f>
        <v>0</v>
      </c>
      <c r="K256" s="190" t="s">
        <v>134</v>
      </c>
      <c r="L256" s="28"/>
      <c r="M256" s="100" t="s">
        <v>1</v>
      </c>
      <c r="N256" s="101" t="s">
        <v>38</v>
      </c>
      <c r="O256" s="102">
        <v>0.012</v>
      </c>
      <c r="P256" s="102">
        <f>O256*H256</f>
        <v>18.1656</v>
      </c>
      <c r="Q256" s="102">
        <v>0</v>
      </c>
      <c r="R256" s="102">
        <f>Q256*H256</f>
        <v>0</v>
      </c>
      <c r="S256" s="102">
        <v>0</v>
      </c>
      <c r="T256" s="103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04" t="s">
        <v>213</v>
      </c>
      <c r="AT256" s="104" t="s">
        <v>130</v>
      </c>
      <c r="AU256" s="104" t="s">
        <v>83</v>
      </c>
      <c r="AY256" s="16" t="s">
        <v>127</v>
      </c>
      <c r="BE256" s="105">
        <f>IF(N256="základní",J256,0)</f>
        <v>0</v>
      </c>
      <c r="BF256" s="105">
        <f>IF(N256="snížená",J256,0)</f>
        <v>0</v>
      </c>
      <c r="BG256" s="105">
        <f>IF(N256="zákl. přenesená",J256,0)</f>
        <v>0</v>
      </c>
      <c r="BH256" s="105">
        <f>IF(N256="sníž. přenesená",J256,0)</f>
        <v>0</v>
      </c>
      <c r="BI256" s="105">
        <f>IF(N256="nulová",J256,0)</f>
        <v>0</v>
      </c>
      <c r="BJ256" s="16" t="s">
        <v>81</v>
      </c>
      <c r="BK256" s="105">
        <f>ROUND(I256*H256,2)</f>
        <v>0</v>
      </c>
      <c r="BL256" s="16" t="s">
        <v>213</v>
      </c>
      <c r="BM256" s="104" t="s">
        <v>435</v>
      </c>
    </row>
    <row r="257" spans="2:51" s="13" customFormat="1" ht="12">
      <c r="B257" s="194"/>
      <c r="C257" s="195"/>
      <c r="D257" s="196" t="s">
        <v>137</v>
      </c>
      <c r="E257" s="197" t="s">
        <v>1</v>
      </c>
      <c r="F257" s="198" t="s">
        <v>436</v>
      </c>
      <c r="G257" s="195"/>
      <c r="H257" s="199">
        <v>1513.8</v>
      </c>
      <c r="I257" s="195"/>
      <c r="J257" s="195"/>
      <c r="K257" s="195"/>
      <c r="L257" s="106"/>
      <c r="M257" s="108"/>
      <c r="N257" s="109"/>
      <c r="O257" s="109"/>
      <c r="P257" s="109"/>
      <c r="Q257" s="109"/>
      <c r="R257" s="109"/>
      <c r="S257" s="109"/>
      <c r="T257" s="110"/>
      <c r="AT257" s="107" t="s">
        <v>137</v>
      </c>
      <c r="AU257" s="107" t="s">
        <v>83</v>
      </c>
      <c r="AV257" s="13" t="s">
        <v>83</v>
      </c>
      <c r="AW257" s="13" t="s">
        <v>29</v>
      </c>
      <c r="AX257" s="13" t="s">
        <v>81</v>
      </c>
      <c r="AY257" s="107" t="s">
        <v>127</v>
      </c>
    </row>
    <row r="258" spans="1:65" s="2" customFormat="1" ht="16.5" customHeight="1">
      <c r="A258" s="27"/>
      <c r="B258" s="128"/>
      <c r="C258" s="205" t="s">
        <v>437</v>
      </c>
      <c r="D258" s="205" t="s">
        <v>410</v>
      </c>
      <c r="E258" s="206" t="s">
        <v>438</v>
      </c>
      <c r="F258" s="207" t="s">
        <v>439</v>
      </c>
      <c r="G258" s="208" t="s">
        <v>133</v>
      </c>
      <c r="H258" s="209">
        <v>1589.49</v>
      </c>
      <c r="I258" s="212"/>
      <c r="J258" s="210">
        <f>ROUND(I258*H258,2)</f>
        <v>0</v>
      </c>
      <c r="K258" s="207" t="s">
        <v>134</v>
      </c>
      <c r="L258" s="116"/>
      <c r="M258" s="117" t="s">
        <v>1</v>
      </c>
      <c r="N258" s="118" t="s">
        <v>38</v>
      </c>
      <c r="O258" s="102">
        <v>0</v>
      </c>
      <c r="P258" s="102">
        <f>O258*H258</f>
        <v>0</v>
      </c>
      <c r="Q258" s="102">
        <v>0.00035</v>
      </c>
      <c r="R258" s="102">
        <f>Q258*H258</f>
        <v>0.5563215</v>
      </c>
      <c r="S258" s="102">
        <v>0</v>
      </c>
      <c r="T258" s="103">
        <f>S258*H258</f>
        <v>0</v>
      </c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R258" s="104" t="s">
        <v>297</v>
      </c>
      <c r="AT258" s="104" t="s">
        <v>410</v>
      </c>
      <c r="AU258" s="104" t="s">
        <v>83</v>
      </c>
      <c r="AY258" s="16" t="s">
        <v>127</v>
      </c>
      <c r="BE258" s="105">
        <f>IF(N258="základní",J258,0)</f>
        <v>0</v>
      </c>
      <c r="BF258" s="105">
        <f>IF(N258="snížená",J258,0)</f>
        <v>0</v>
      </c>
      <c r="BG258" s="105">
        <f>IF(N258="zákl. přenesená",J258,0)</f>
        <v>0</v>
      </c>
      <c r="BH258" s="105">
        <f>IF(N258="sníž. přenesená",J258,0)</f>
        <v>0</v>
      </c>
      <c r="BI258" s="105">
        <f>IF(N258="nulová",J258,0)</f>
        <v>0</v>
      </c>
      <c r="BJ258" s="16" t="s">
        <v>81</v>
      </c>
      <c r="BK258" s="105">
        <f>ROUND(I258*H258,2)</f>
        <v>0</v>
      </c>
      <c r="BL258" s="16" t="s">
        <v>213</v>
      </c>
      <c r="BM258" s="104" t="s">
        <v>440</v>
      </c>
    </row>
    <row r="259" spans="2:51" s="13" customFormat="1" ht="12">
      <c r="B259" s="194"/>
      <c r="C259" s="195"/>
      <c r="D259" s="196" t="s">
        <v>137</v>
      </c>
      <c r="E259" s="195"/>
      <c r="F259" s="198" t="s">
        <v>441</v>
      </c>
      <c r="G259" s="195"/>
      <c r="H259" s="199">
        <v>1589.49</v>
      </c>
      <c r="I259" s="195"/>
      <c r="J259" s="195"/>
      <c r="K259" s="195"/>
      <c r="L259" s="106"/>
      <c r="M259" s="108"/>
      <c r="N259" s="109"/>
      <c r="O259" s="109"/>
      <c r="P259" s="109"/>
      <c r="Q259" s="109"/>
      <c r="R259" s="109"/>
      <c r="S259" s="109"/>
      <c r="T259" s="110"/>
      <c r="AT259" s="107" t="s">
        <v>137</v>
      </c>
      <c r="AU259" s="107" t="s">
        <v>83</v>
      </c>
      <c r="AV259" s="13" t="s">
        <v>83</v>
      </c>
      <c r="AW259" s="13" t="s">
        <v>3</v>
      </c>
      <c r="AX259" s="13" t="s">
        <v>81</v>
      </c>
      <c r="AY259" s="107" t="s">
        <v>127</v>
      </c>
    </row>
    <row r="260" spans="1:65" s="2" customFormat="1" ht="21.75" customHeight="1">
      <c r="A260" s="27"/>
      <c r="B260" s="128"/>
      <c r="C260" s="188" t="s">
        <v>442</v>
      </c>
      <c r="D260" s="188" t="s">
        <v>130</v>
      </c>
      <c r="E260" s="189" t="s">
        <v>443</v>
      </c>
      <c r="F260" s="190" t="s">
        <v>444</v>
      </c>
      <c r="G260" s="191" t="s">
        <v>133</v>
      </c>
      <c r="H260" s="192">
        <v>397.9</v>
      </c>
      <c r="I260" s="211"/>
      <c r="J260" s="193">
        <f>ROUND(I260*H260,2)</f>
        <v>0</v>
      </c>
      <c r="K260" s="190" t="s">
        <v>134</v>
      </c>
      <c r="L260" s="28"/>
      <c r="M260" s="100" t="s">
        <v>1</v>
      </c>
      <c r="N260" s="101" t="s">
        <v>38</v>
      </c>
      <c r="O260" s="102">
        <v>0.033</v>
      </c>
      <c r="P260" s="102">
        <f>O260*H260</f>
        <v>13.1307</v>
      </c>
      <c r="Q260" s="102">
        <v>0.0002</v>
      </c>
      <c r="R260" s="102">
        <f>Q260*H260</f>
        <v>0.07958</v>
      </c>
      <c r="S260" s="102">
        <v>0</v>
      </c>
      <c r="T260" s="103">
        <f>S260*H260</f>
        <v>0</v>
      </c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R260" s="104" t="s">
        <v>213</v>
      </c>
      <c r="AT260" s="104" t="s">
        <v>130</v>
      </c>
      <c r="AU260" s="104" t="s">
        <v>83</v>
      </c>
      <c r="AY260" s="16" t="s">
        <v>127</v>
      </c>
      <c r="BE260" s="105">
        <f>IF(N260="základní",J260,0)</f>
        <v>0</v>
      </c>
      <c r="BF260" s="105">
        <f>IF(N260="snížená",J260,0)</f>
        <v>0</v>
      </c>
      <c r="BG260" s="105">
        <f>IF(N260="zákl. přenesená",J260,0)</f>
        <v>0</v>
      </c>
      <c r="BH260" s="105">
        <f>IF(N260="sníž. přenesená",J260,0)</f>
        <v>0</v>
      </c>
      <c r="BI260" s="105">
        <f>IF(N260="nulová",J260,0)</f>
        <v>0</v>
      </c>
      <c r="BJ260" s="16" t="s">
        <v>81</v>
      </c>
      <c r="BK260" s="105">
        <f>ROUND(I260*H260,2)</f>
        <v>0</v>
      </c>
      <c r="BL260" s="16" t="s">
        <v>213</v>
      </c>
      <c r="BM260" s="104" t="s">
        <v>445</v>
      </c>
    </row>
    <row r="261" spans="2:51" s="13" customFormat="1" ht="12">
      <c r="B261" s="194"/>
      <c r="C261" s="195"/>
      <c r="D261" s="196" t="s">
        <v>137</v>
      </c>
      <c r="E261" s="197" t="s">
        <v>1</v>
      </c>
      <c r="F261" s="198" t="s">
        <v>446</v>
      </c>
      <c r="G261" s="195"/>
      <c r="H261" s="199">
        <v>38</v>
      </c>
      <c r="I261" s="195"/>
      <c r="J261" s="195"/>
      <c r="K261" s="195"/>
      <c r="L261" s="106"/>
      <c r="M261" s="108"/>
      <c r="N261" s="109"/>
      <c r="O261" s="109"/>
      <c r="P261" s="109"/>
      <c r="Q261" s="109"/>
      <c r="R261" s="109"/>
      <c r="S261" s="109"/>
      <c r="T261" s="110"/>
      <c r="AT261" s="107" t="s">
        <v>137</v>
      </c>
      <c r="AU261" s="107" t="s">
        <v>83</v>
      </c>
      <c r="AV261" s="13" t="s">
        <v>83</v>
      </c>
      <c r="AW261" s="13" t="s">
        <v>29</v>
      </c>
      <c r="AX261" s="13" t="s">
        <v>73</v>
      </c>
      <c r="AY261" s="107" t="s">
        <v>127</v>
      </c>
    </row>
    <row r="262" spans="2:51" s="13" customFormat="1" ht="12">
      <c r="B262" s="194"/>
      <c r="C262" s="195"/>
      <c r="D262" s="196" t="s">
        <v>137</v>
      </c>
      <c r="E262" s="197" t="s">
        <v>1</v>
      </c>
      <c r="F262" s="198" t="s">
        <v>447</v>
      </c>
      <c r="G262" s="195"/>
      <c r="H262" s="199">
        <v>359</v>
      </c>
      <c r="I262" s="195"/>
      <c r="J262" s="195"/>
      <c r="K262" s="195"/>
      <c r="L262" s="106"/>
      <c r="M262" s="108"/>
      <c r="N262" s="109"/>
      <c r="O262" s="109"/>
      <c r="P262" s="109"/>
      <c r="Q262" s="109"/>
      <c r="R262" s="109"/>
      <c r="S262" s="109"/>
      <c r="T262" s="110"/>
      <c r="AT262" s="107" t="s">
        <v>137</v>
      </c>
      <c r="AU262" s="107" t="s">
        <v>83</v>
      </c>
      <c r="AV262" s="13" t="s">
        <v>83</v>
      </c>
      <c r="AW262" s="13" t="s">
        <v>29</v>
      </c>
      <c r="AX262" s="13" t="s">
        <v>73</v>
      </c>
      <c r="AY262" s="107" t="s">
        <v>127</v>
      </c>
    </row>
    <row r="263" spans="2:51" s="13" customFormat="1" ht="12">
      <c r="B263" s="194"/>
      <c r="C263" s="195"/>
      <c r="D263" s="196" t="s">
        <v>137</v>
      </c>
      <c r="E263" s="197" t="s">
        <v>1</v>
      </c>
      <c r="F263" s="198" t="s">
        <v>448</v>
      </c>
      <c r="G263" s="195"/>
      <c r="H263" s="199">
        <v>0.9</v>
      </c>
      <c r="I263" s="195"/>
      <c r="J263" s="195"/>
      <c r="K263" s="195"/>
      <c r="L263" s="106"/>
      <c r="M263" s="108"/>
      <c r="N263" s="109"/>
      <c r="O263" s="109"/>
      <c r="P263" s="109"/>
      <c r="Q263" s="109"/>
      <c r="R263" s="109"/>
      <c r="S263" s="109"/>
      <c r="T263" s="110"/>
      <c r="AT263" s="107" t="s">
        <v>137</v>
      </c>
      <c r="AU263" s="107" t="s">
        <v>83</v>
      </c>
      <c r="AV263" s="13" t="s">
        <v>83</v>
      </c>
      <c r="AW263" s="13" t="s">
        <v>29</v>
      </c>
      <c r="AX263" s="13" t="s">
        <v>73</v>
      </c>
      <c r="AY263" s="107" t="s">
        <v>127</v>
      </c>
    </row>
    <row r="264" spans="2:51" s="14" customFormat="1" ht="12">
      <c r="B264" s="200"/>
      <c r="C264" s="201"/>
      <c r="D264" s="196" t="s">
        <v>137</v>
      </c>
      <c r="E264" s="202" t="s">
        <v>1</v>
      </c>
      <c r="F264" s="203" t="s">
        <v>168</v>
      </c>
      <c r="G264" s="201"/>
      <c r="H264" s="204">
        <v>397.9</v>
      </c>
      <c r="I264" s="201"/>
      <c r="J264" s="201"/>
      <c r="K264" s="201"/>
      <c r="L264" s="111"/>
      <c r="M264" s="113"/>
      <c r="N264" s="114"/>
      <c r="O264" s="114"/>
      <c r="P264" s="114"/>
      <c r="Q264" s="114"/>
      <c r="R264" s="114"/>
      <c r="S264" s="114"/>
      <c r="T264" s="115"/>
      <c r="AT264" s="112" t="s">
        <v>137</v>
      </c>
      <c r="AU264" s="112" t="s">
        <v>83</v>
      </c>
      <c r="AV264" s="14" t="s">
        <v>135</v>
      </c>
      <c r="AW264" s="14" t="s">
        <v>29</v>
      </c>
      <c r="AX264" s="14" t="s">
        <v>81</v>
      </c>
      <c r="AY264" s="112" t="s">
        <v>127</v>
      </c>
    </row>
    <row r="265" spans="1:65" s="2" customFormat="1" ht="21.75" customHeight="1">
      <c r="A265" s="27"/>
      <c r="B265" s="128"/>
      <c r="C265" s="188" t="s">
        <v>449</v>
      </c>
      <c r="D265" s="188" t="s">
        <v>130</v>
      </c>
      <c r="E265" s="189" t="s">
        <v>450</v>
      </c>
      <c r="F265" s="190" t="s">
        <v>451</v>
      </c>
      <c r="G265" s="191" t="s">
        <v>133</v>
      </c>
      <c r="H265" s="192">
        <v>397.9</v>
      </c>
      <c r="I265" s="211"/>
      <c r="J265" s="193">
        <f>ROUND(I265*H265,2)</f>
        <v>0</v>
      </c>
      <c r="K265" s="190" t="s">
        <v>134</v>
      </c>
      <c r="L265" s="28"/>
      <c r="M265" s="100" t="s">
        <v>1</v>
      </c>
      <c r="N265" s="101" t="s">
        <v>38</v>
      </c>
      <c r="O265" s="102">
        <v>0.101</v>
      </c>
      <c r="P265" s="102">
        <f>O265*H265</f>
        <v>40.1879</v>
      </c>
      <c r="Q265" s="102">
        <v>0.00028</v>
      </c>
      <c r="R265" s="102">
        <f>Q265*H265</f>
        <v>0.11141199999999998</v>
      </c>
      <c r="S265" s="102">
        <v>0</v>
      </c>
      <c r="T265" s="103">
        <f>S265*H265</f>
        <v>0</v>
      </c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R265" s="104" t="s">
        <v>213</v>
      </c>
      <c r="AT265" s="104" t="s">
        <v>130</v>
      </c>
      <c r="AU265" s="104" t="s">
        <v>83</v>
      </c>
      <c r="AY265" s="16" t="s">
        <v>127</v>
      </c>
      <c r="BE265" s="105">
        <f>IF(N265="základní",J265,0)</f>
        <v>0</v>
      </c>
      <c r="BF265" s="105">
        <f>IF(N265="snížená",J265,0)</f>
        <v>0</v>
      </c>
      <c r="BG265" s="105">
        <f>IF(N265="zákl. přenesená",J265,0)</f>
        <v>0</v>
      </c>
      <c r="BH265" s="105">
        <f>IF(N265="sníž. přenesená",J265,0)</f>
        <v>0</v>
      </c>
      <c r="BI265" s="105">
        <f>IF(N265="nulová",J265,0)</f>
        <v>0</v>
      </c>
      <c r="BJ265" s="16" t="s">
        <v>81</v>
      </c>
      <c r="BK265" s="105">
        <f>ROUND(I265*H265,2)</f>
        <v>0</v>
      </c>
      <c r="BL265" s="16" t="s">
        <v>213</v>
      </c>
      <c r="BM265" s="104" t="s">
        <v>452</v>
      </c>
    </row>
    <row r="266" spans="2:63" s="12" customFormat="1" ht="25.9" customHeight="1">
      <c r="B266" s="181"/>
      <c r="C266" s="182"/>
      <c r="D266" s="183" t="s">
        <v>72</v>
      </c>
      <c r="E266" s="184" t="s">
        <v>453</v>
      </c>
      <c r="F266" s="184" t="s">
        <v>454</v>
      </c>
      <c r="G266" s="182"/>
      <c r="H266" s="182"/>
      <c r="I266" s="182"/>
      <c r="J266" s="185">
        <f>BK266</f>
        <v>0</v>
      </c>
      <c r="K266" s="182"/>
      <c r="L266" s="92"/>
      <c r="M266" s="94"/>
      <c r="N266" s="95"/>
      <c r="O266" s="95"/>
      <c r="P266" s="96">
        <f>P267+P269+P273</f>
        <v>0</v>
      </c>
      <c r="Q266" s="95"/>
      <c r="R266" s="96">
        <f>R267+R269+R273</f>
        <v>0</v>
      </c>
      <c r="S266" s="95"/>
      <c r="T266" s="97">
        <f>T267+T269+T273</f>
        <v>0</v>
      </c>
      <c r="AR266" s="93" t="s">
        <v>153</v>
      </c>
      <c r="AT266" s="98" t="s">
        <v>72</v>
      </c>
      <c r="AU266" s="98" t="s">
        <v>73</v>
      </c>
      <c r="AY266" s="93" t="s">
        <v>127</v>
      </c>
      <c r="BK266" s="99">
        <f>BK267+BK269+BK273</f>
        <v>0</v>
      </c>
    </row>
    <row r="267" spans="2:63" s="12" customFormat="1" ht="22.9" customHeight="1">
      <c r="B267" s="181"/>
      <c r="C267" s="182"/>
      <c r="D267" s="183" t="s">
        <v>72</v>
      </c>
      <c r="E267" s="186" t="s">
        <v>455</v>
      </c>
      <c r="F267" s="186" t="s">
        <v>456</v>
      </c>
      <c r="G267" s="182"/>
      <c r="H267" s="182"/>
      <c r="I267" s="182"/>
      <c r="J267" s="187">
        <f>BK267</f>
        <v>0</v>
      </c>
      <c r="K267" s="182"/>
      <c r="L267" s="92"/>
      <c r="M267" s="94"/>
      <c r="N267" s="95"/>
      <c r="O267" s="95"/>
      <c r="P267" s="96">
        <f>P268</f>
        <v>0</v>
      </c>
      <c r="Q267" s="95"/>
      <c r="R267" s="96">
        <f>R268</f>
        <v>0</v>
      </c>
      <c r="S267" s="95"/>
      <c r="T267" s="97">
        <f>T268</f>
        <v>0</v>
      </c>
      <c r="AR267" s="93" t="s">
        <v>153</v>
      </c>
      <c r="AT267" s="98" t="s">
        <v>72</v>
      </c>
      <c r="AU267" s="98" t="s">
        <v>81</v>
      </c>
      <c r="AY267" s="93" t="s">
        <v>127</v>
      </c>
      <c r="BK267" s="99">
        <f>BK268</f>
        <v>0</v>
      </c>
    </row>
    <row r="268" spans="1:65" s="2" customFormat="1" ht="16.5" customHeight="1">
      <c r="A268" s="27"/>
      <c r="B268" s="128"/>
      <c r="C268" s="188" t="s">
        <v>457</v>
      </c>
      <c r="D268" s="188" t="s">
        <v>130</v>
      </c>
      <c r="E268" s="189" t="s">
        <v>458</v>
      </c>
      <c r="F268" s="190" t="s">
        <v>459</v>
      </c>
      <c r="G268" s="191" t="s">
        <v>460</v>
      </c>
      <c r="H268" s="192">
        <v>1</v>
      </c>
      <c r="I268" s="211"/>
      <c r="J268" s="193">
        <f>ROUND(I268*H268,2)</f>
        <v>0</v>
      </c>
      <c r="K268" s="190" t="s">
        <v>134</v>
      </c>
      <c r="L268" s="28"/>
      <c r="M268" s="100" t="s">
        <v>1</v>
      </c>
      <c r="N268" s="101" t="s">
        <v>38</v>
      </c>
      <c r="O268" s="102">
        <v>0</v>
      </c>
      <c r="P268" s="102">
        <f>O268*H268</f>
        <v>0</v>
      </c>
      <c r="Q268" s="102">
        <v>0</v>
      </c>
      <c r="R268" s="102">
        <f>Q268*H268</f>
        <v>0</v>
      </c>
      <c r="S268" s="102">
        <v>0</v>
      </c>
      <c r="T268" s="103">
        <f>S268*H268</f>
        <v>0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R268" s="104" t="s">
        <v>461</v>
      </c>
      <c r="AT268" s="104" t="s">
        <v>130</v>
      </c>
      <c r="AU268" s="104" t="s">
        <v>83</v>
      </c>
      <c r="AY268" s="16" t="s">
        <v>127</v>
      </c>
      <c r="BE268" s="105">
        <f>IF(N268="základní",J268,0)</f>
        <v>0</v>
      </c>
      <c r="BF268" s="105">
        <f>IF(N268="snížená",J268,0)</f>
        <v>0</v>
      </c>
      <c r="BG268" s="105">
        <f>IF(N268="zákl. přenesená",J268,0)</f>
        <v>0</v>
      </c>
      <c r="BH268" s="105">
        <f>IF(N268="sníž. přenesená",J268,0)</f>
        <v>0</v>
      </c>
      <c r="BI268" s="105">
        <f>IF(N268="nulová",J268,0)</f>
        <v>0</v>
      </c>
      <c r="BJ268" s="16" t="s">
        <v>81</v>
      </c>
      <c r="BK268" s="105">
        <f>ROUND(I268*H268,2)</f>
        <v>0</v>
      </c>
      <c r="BL268" s="16" t="s">
        <v>461</v>
      </c>
      <c r="BM268" s="104" t="s">
        <v>462</v>
      </c>
    </row>
    <row r="269" spans="2:63" s="12" customFormat="1" ht="22.9" customHeight="1">
      <c r="B269" s="181"/>
      <c r="C269" s="182"/>
      <c r="D269" s="183" t="s">
        <v>72</v>
      </c>
      <c r="E269" s="186" t="s">
        <v>463</v>
      </c>
      <c r="F269" s="186" t="s">
        <v>464</v>
      </c>
      <c r="G269" s="182"/>
      <c r="H269" s="182"/>
      <c r="I269" s="182"/>
      <c r="J269" s="187">
        <f>BK269</f>
        <v>0</v>
      </c>
      <c r="K269" s="182"/>
      <c r="L269" s="92"/>
      <c r="M269" s="94"/>
      <c r="N269" s="95"/>
      <c r="O269" s="95"/>
      <c r="P269" s="96">
        <f>SUM(P270:P272)</f>
        <v>0</v>
      </c>
      <c r="Q269" s="95"/>
      <c r="R269" s="96">
        <f>SUM(R270:R272)</f>
        <v>0</v>
      </c>
      <c r="S269" s="95"/>
      <c r="T269" s="97">
        <f>SUM(T270:T272)</f>
        <v>0</v>
      </c>
      <c r="AR269" s="93" t="s">
        <v>153</v>
      </c>
      <c r="AT269" s="98" t="s">
        <v>72</v>
      </c>
      <c r="AU269" s="98" t="s">
        <v>81</v>
      </c>
      <c r="AY269" s="93" t="s">
        <v>127</v>
      </c>
      <c r="BK269" s="99">
        <f>SUM(BK270:BK272)</f>
        <v>0</v>
      </c>
    </row>
    <row r="270" spans="1:65" s="2" customFormat="1" ht="21.75" customHeight="1">
      <c r="A270" s="27"/>
      <c r="B270" s="128"/>
      <c r="C270" s="188" t="s">
        <v>465</v>
      </c>
      <c r="D270" s="188" t="s">
        <v>130</v>
      </c>
      <c r="E270" s="189" t="s">
        <v>466</v>
      </c>
      <c r="F270" s="190" t="s">
        <v>467</v>
      </c>
      <c r="G270" s="191" t="s">
        <v>460</v>
      </c>
      <c r="H270" s="192">
        <v>1</v>
      </c>
      <c r="I270" s="211"/>
      <c r="J270" s="193">
        <f>ROUND(I270*H270,2)</f>
        <v>0</v>
      </c>
      <c r="K270" s="190" t="s">
        <v>134</v>
      </c>
      <c r="L270" s="28"/>
      <c r="M270" s="100" t="s">
        <v>1</v>
      </c>
      <c r="N270" s="101" t="s">
        <v>38</v>
      </c>
      <c r="O270" s="102">
        <v>0</v>
      </c>
      <c r="P270" s="102">
        <f>O270*H270</f>
        <v>0</v>
      </c>
      <c r="Q270" s="102">
        <v>0</v>
      </c>
      <c r="R270" s="102">
        <f>Q270*H270</f>
        <v>0</v>
      </c>
      <c r="S270" s="102">
        <v>0</v>
      </c>
      <c r="T270" s="103">
        <f>S270*H270</f>
        <v>0</v>
      </c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R270" s="104" t="s">
        <v>461</v>
      </c>
      <c r="AT270" s="104" t="s">
        <v>130</v>
      </c>
      <c r="AU270" s="104" t="s">
        <v>83</v>
      </c>
      <c r="AY270" s="16" t="s">
        <v>127</v>
      </c>
      <c r="BE270" s="105">
        <f>IF(N270="základní",J270,0)</f>
        <v>0</v>
      </c>
      <c r="BF270" s="105">
        <f>IF(N270="snížená",J270,0)</f>
        <v>0</v>
      </c>
      <c r="BG270" s="105">
        <f>IF(N270="zákl. přenesená",J270,0)</f>
        <v>0</v>
      </c>
      <c r="BH270" s="105">
        <f>IF(N270="sníž. přenesená",J270,0)</f>
        <v>0</v>
      </c>
      <c r="BI270" s="105">
        <f>IF(N270="nulová",J270,0)</f>
        <v>0</v>
      </c>
      <c r="BJ270" s="16" t="s">
        <v>81</v>
      </c>
      <c r="BK270" s="105">
        <f>ROUND(I270*H270,2)</f>
        <v>0</v>
      </c>
      <c r="BL270" s="16" t="s">
        <v>461</v>
      </c>
      <c r="BM270" s="104" t="s">
        <v>468</v>
      </c>
    </row>
    <row r="271" spans="1:65" s="2" customFormat="1" ht="16.5" customHeight="1">
      <c r="A271" s="27"/>
      <c r="B271" s="128"/>
      <c r="C271" s="188" t="s">
        <v>469</v>
      </c>
      <c r="D271" s="188" t="s">
        <v>130</v>
      </c>
      <c r="E271" s="189" t="s">
        <v>470</v>
      </c>
      <c r="F271" s="190" t="s">
        <v>471</v>
      </c>
      <c r="G271" s="191" t="s">
        <v>460</v>
      </c>
      <c r="H271" s="192">
        <v>1</v>
      </c>
      <c r="I271" s="211"/>
      <c r="J271" s="193">
        <f>ROUND(I271*H271,2)</f>
        <v>0</v>
      </c>
      <c r="K271" s="190" t="s">
        <v>134</v>
      </c>
      <c r="L271" s="28"/>
      <c r="M271" s="100" t="s">
        <v>1</v>
      </c>
      <c r="N271" s="101" t="s">
        <v>38</v>
      </c>
      <c r="O271" s="102">
        <v>0</v>
      </c>
      <c r="P271" s="102">
        <f>O271*H271</f>
        <v>0</v>
      </c>
      <c r="Q271" s="102">
        <v>0</v>
      </c>
      <c r="R271" s="102">
        <f>Q271*H271</f>
        <v>0</v>
      </c>
      <c r="S271" s="102">
        <v>0</v>
      </c>
      <c r="T271" s="103">
        <f>S271*H271</f>
        <v>0</v>
      </c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R271" s="104" t="s">
        <v>461</v>
      </c>
      <c r="AT271" s="104" t="s">
        <v>130</v>
      </c>
      <c r="AU271" s="104" t="s">
        <v>83</v>
      </c>
      <c r="AY271" s="16" t="s">
        <v>127</v>
      </c>
      <c r="BE271" s="105">
        <f>IF(N271="základní",J271,0)</f>
        <v>0</v>
      </c>
      <c r="BF271" s="105">
        <f>IF(N271="snížená",J271,0)</f>
        <v>0</v>
      </c>
      <c r="BG271" s="105">
        <f>IF(N271="zákl. přenesená",J271,0)</f>
        <v>0</v>
      </c>
      <c r="BH271" s="105">
        <f>IF(N271="sníž. přenesená",J271,0)</f>
        <v>0</v>
      </c>
      <c r="BI271" s="105">
        <f>IF(N271="nulová",J271,0)</f>
        <v>0</v>
      </c>
      <c r="BJ271" s="16" t="s">
        <v>81</v>
      </c>
      <c r="BK271" s="105">
        <f>ROUND(I271*H271,2)</f>
        <v>0</v>
      </c>
      <c r="BL271" s="16" t="s">
        <v>461</v>
      </c>
      <c r="BM271" s="104" t="s">
        <v>472</v>
      </c>
    </row>
    <row r="272" spans="1:65" s="2" customFormat="1" ht="16.5" customHeight="1">
      <c r="A272" s="27"/>
      <c r="B272" s="128"/>
      <c r="C272" s="188" t="s">
        <v>473</v>
      </c>
      <c r="D272" s="188" t="s">
        <v>130</v>
      </c>
      <c r="E272" s="189" t="s">
        <v>474</v>
      </c>
      <c r="F272" s="190" t="s">
        <v>475</v>
      </c>
      <c r="G272" s="191" t="s">
        <v>460</v>
      </c>
      <c r="H272" s="192">
        <v>1</v>
      </c>
      <c r="I272" s="211"/>
      <c r="J272" s="193">
        <f>ROUND(I272*H272,2)</f>
        <v>0</v>
      </c>
      <c r="K272" s="190" t="s">
        <v>134</v>
      </c>
      <c r="L272" s="28"/>
      <c r="M272" s="100" t="s">
        <v>1</v>
      </c>
      <c r="N272" s="101" t="s">
        <v>38</v>
      </c>
      <c r="O272" s="102">
        <v>0</v>
      </c>
      <c r="P272" s="102">
        <f>O272*H272</f>
        <v>0</v>
      </c>
      <c r="Q272" s="102">
        <v>0</v>
      </c>
      <c r="R272" s="102">
        <f>Q272*H272</f>
        <v>0</v>
      </c>
      <c r="S272" s="102">
        <v>0</v>
      </c>
      <c r="T272" s="103">
        <f>S272*H272</f>
        <v>0</v>
      </c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R272" s="104" t="s">
        <v>461</v>
      </c>
      <c r="AT272" s="104" t="s">
        <v>130</v>
      </c>
      <c r="AU272" s="104" t="s">
        <v>83</v>
      </c>
      <c r="AY272" s="16" t="s">
        <v>127</v>
      </c>
      <c r="BE272" s="105">
        <f>IF(N272="základní",J272,0)</f>
        <v>0</v>
      </c>
      <c r="BF272" s="105">
        <f>IF(N272="snížená",J272,0)</f>
        <v>0</v>
      </c>
      <c r="BG272" s="105">
        <f>IF(N272="zákl. přenesená",J272,0)</f>
        <v>0</v>
      </c>
      <c r="BH272" s="105">
        <f>IF(N272="sníž. přenesená",J272,0)</f>
        <v>0</v>
      </c>
      <c r="BI272" s="105">
        <f>IF(N272="nulová",J272,0)</f>
        <v>0</v>
      </c>
      <c r="BJ272" s="16" t="s">
        <v>81</v>
      </c>
      <c r="BK272" s="105">
        <f>ROUND(I272*H272,2)</f>
        <v>0</v>
      </c>
      <c r="BL272" s="16" t="s">
        <v>461</v>
      </c>
      <c r="BM272" s="104" t="s">
        <v>476</v>
      </c>
    </row>
    <row r="273" spans="2:63" s="12" customFormat="1" ht="22.9" customHeight="1">
      <c r="B273" s="181"/>
      <c r="C273" s="182"/>
      <c r="D273" s="183" t="s">
        <v>72</v>
      </c>
      <c r="E273" s="186" t="s">
        <v>477</v>
      </c>
      <c r="F273" s="186" t="s">
        <v>478</v>
      </c>
      <c r="G273" s="182"/>
      <c r="H273" s="182"/>
      <c r="I273" s="182"/>
      <c r="J273" s="187">
        <f>BK273</f>
        <v>0</v>
      </c>
      <c r="K273" s="182"/>
      <c r="L273" s="92"/>
      <c r="M273" s="94"/>
      <c r="N273" s="95"/>
      <c r="O273" s="95"/>
      <c r="P273" s="96">
        <f>P274</f>
        <v>0</v>
      </c>
      <c r="Q273" s="95"/>
      <c r="R273" s="96">
        <f>R274</f>
        <v>0</v>
      </c>
      <c r="S273" s="95"/>
      <c r="T273" s="97">
        <f>T274</f>
        <v>0</v>
      </c>
      <c r="AR273" s="93" t="s">
        <v>153</v>
      </c>
      <c r="AT273" s="98" t="s">
        <v>72</v>
      </c>
      <c r="AU273" s="98" t="s">
        <v>81</v>
      </c>
      <c r="AY273" s="93" t="s">
        <v>127</v>
      </c>
      <c r="BK273" s="99">
        <f>BK274</f>
        <v>0</v>
      </c>
    </row>
    <row r="274" spans="1:65" s="2" customFormat="1" ht="16.5" customHeight="1">
      <c r="A274" s="27"/>
      <c r="B274" s="128"/>
      <c r="C274" s="188" t="s">
        <v>479</v>
      </c>
      <c r="D274" s="188" t="s">
        <v>130</v>
      </c>
      <c r="E274" s="189" t="s">
        <v>480</v>
      </c>
      <c r="F274" s="190" t="s">
        <v>481</v>
      </c>
      <c r="G274" s="191" t="s">
        <v>460</v>
      </c>
      <c r="H274" s="192">
        <v>1</v>
      </c>
      <c r="I274" s="211"/>
      <c r="J274" s="193">
        <f>ROUND(I274*H274,2)</f>
        <v>0</v>
      </c>
      <c r="K274" s="190" t="s">
        <v>134</v>
      </c>
      <c r="L274" s="28"/>
      <c r="M274" s="119" t="s">
        <v>1</v>
      </c>
      <c r="N274" s="120" t="s">
        <v>38</v>
      </c>
      <c r="O274" s="121">
        <v>0</v>
      </c>
      <c r="P274" s="121">
        <f>O274*H274</f>
        <v>0</v>
      </c>
      <c r="Q274" s="121">
        <v>0</v>
      </c>
      <c r="R274" s="121">
        <f>Q274*H274</f>
        <v>0</v>
      </c>
      <c r="S274" s="121">
        <v>0</v>
      </c>
      <c r="T274" s="122">
        <f>S274*H274</f>
        <v>0</v>
      </c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R274" s="104" t="s">
        <v>461</v>
      </c>
      <c r="AT274" s="104" t="s">
        <v>130</v>
      </c>
      <c r="AU274" s="104" t="s">
        <v>83</v>
      </c>
      <c r="AY274" s="16" t="s">
        <v>127</v>
      </c>
      <c r="BE274" s="105">
        <f>IF(N274="základní",J274,0)</f>
        <v>0</v>
      </c>
      <c r="BF274" s="105">
        <f>IF(N274="snížená",J274,0)</f>
        <v>0</v>
      </c>
      <c r="BG274" s="105">
        <f>IF(N274="zákl. přenesená",J274,0)</f>
        <v>0</v>
      </c>
      <c r="BH274" s="105">
        <f>IF(N274="sníž. přenesená",J274,0)</f>
        <v>0</v>
      </c>
      <c r="BI274" s="105">
        <f>IF(N274="nulová",J274,0)</f>
        <v>0</v>
      </c>
      <c r="BJ274" s="16" t="s">
        <v>81</v>
      </c>
      <c r="BK274" s="105">
        <f>ROUND(I274*H274,2)</f>
        <v>0</v>
      </c>
      <c r="BL274" s="16" t="s">
        <v>461</v>
      </c>
      <c r="BM274" s="104" t="s">
        <v>482</v>
      </c>
    </row>
    <row r="275" spans="1:31" s="2" customFormat="1" ht="6.95" customHeight="1">
      <c r="A275" s="27"/>
      <c r="B275" s="157"/>
      <c r="C275" s="158"/>
      <c r="D275" s="158"/>
      <c r="E275" s="158"/>
      <c r="F275" s="158"/>
      <c r="G275" s="158"/>
      <c r="H275" s="158"/>
      <c r="I275" s="158"/>
      <c r="J275" s="158"/>
      <c r="K275" s="158"/>
      <c r="L275" s="28"/>
      <c r="M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</sheetData>
  <sheetProtection algorithmName="SHA-512" hashValue="7IVg7IMYeUGIM1kjExHnd2lEt1bfgYXQUuQAHPWthgTYb6tDNqbjiD9JnOtZMukjXJG/aIggO/4aFaq33WIRJA==" saltValue="JsZBZn+sgzxfklgMpdWycQ==" spinCount="100000" sheet="1" objects="1" scenarios="1"/>
  <autoFilter ref="C135:K274"/>
  <mergeCells count="8">
    <mergeCell ref="E126:H126"/>
    <mergeCell ref="E128:H128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Pálenkáš Radek - Energy Benefit Centre a.s.</cp:lastModifiedBy>
  <dcterms:created xsi:type="dcterms:W3CDTF">2020-04-08T08:53:47Z</dcterms:created>
  <dcterms:modified xsi:type="dcterms:W3CDTF">2020-04-08T11:22:15Z</dcterms:modified>
  <cp:category/>
  <cp:version/>
  <cp:contentType/>
  <cp:contentStatus/>
</cp:coreProperties>
</file>