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<sst xmlns="http://schemas.openxmlformats.org/spreadsheetml/2006/main" count="1793" uniqueCount="665">
  <si>
    <t>KRYCÍ LIST ROZPOČTU</t>
  </si>
  <si>
    <t>Název stavby</t>
  </si>
  <si>
    <t>Rekonstrukce finské chaty č.25 v rekreačním areálu Dolce</t>
  </si>
  <si>
    <t>JKSO</t>
  </si>
  <si>
    <t xml:space="preserve"> </t>
  </si>
  <si>
    <t>Kód stavby</t>
  </si>
  <si>
    <t>0032020</t>
  </si>
  <si>
    <t>Název objektu</t>
  </si>
  <si>
    <t>EČO</t>
  </si>
  <si>
    <t>Kód objektu</t>
  </si>
  <si>
    <t>Název části</t>
  </si>
  <si>
    <t>Místo</t>
  </si>
  <si>
    <t>Trutnov Dolce</t>
  </si>
  <si>
    <t>Kód části</t>
  </si>
  <si>
    <t>Název podčásti</t>
  </si>
  <si>
    <t>Kód podčásti</t>
  </si>
  <si>
    <t>IČ</t>
  </si>
  <si>
    <t>DIČ</t>
  </si>
  <si>
    <t>Objednatel</t>
  </si>
  <si>
    <t>Město Trutnov</t>
  </si>
  <si>
    <t>Projektant</t>
  </si>
  <si>
    <t>Zhotovitel</t>
  </si>
  <si>
    <t>bude určen výběrovým řízením</t>
  </si>
  <si>
    <t>Rozpočet číslo</t>
  </si>
  <si>
    <t>Zpracoval</t>
  </si>
  <si>
    <t>Dne</t>
  </si>
  <si>
    <t>07.02.2020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</si>
  <si>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</si>
  <si>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</si>
  <si>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</si>
  <si>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</si>
  <si>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</si>
  <si>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</si>
  <si>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</si>
  <si>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</si>
  <si>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</si>
  <si>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</si>
  <si>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</si>
  <si>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</si>
  <si>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</si>
  <si>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</si>
  <si>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</si>
  <si>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</si>
  <si>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</si>
  <si>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</si>
  <si>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</si>
  <si>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</si>
  <si>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</si>
  <si>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</si>
  <si>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</si>
  <si>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</si>
  <si>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</si>
  <si>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</si>
  <si>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</si>
  <si>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</si>
  <si>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</si>
  <si>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</si>
  <si>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</si>
  <si>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</si>
  <si>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</si>
  <si>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</si>
  <si>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</si>
  <si>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</si>
  <si>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</si>
  <si>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</si>
  <si>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</si>
  <si>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</si>
  <si>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</si>
  <si>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</si>
  <si>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</si>
  <si>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</si>
  <si>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</si>
  <si>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</si>
  <si>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</si>
  <si>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</si>
  <si>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</si>
  <si>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</si>
  <si>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</si>
  <si>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</si>
  <si>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</si>
  <si>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</si>
  <si>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</si>
  <si>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</si>
  <si>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7.4.2020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</si>
  <si>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</si>
  <si>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</si>
  <si>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</si>
  <si>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</si>
  <si>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</si>
  <si>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</si>
  <si>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</si>
  <si>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</si>
  <si>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</si>
  <si>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</si>
  <si>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</si>
  <si>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</si>
  <si>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</si>
  <si>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</si>
  <si>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</si>
  <si>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</si>
  <si>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</si>
  <si>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</si>
  <si>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</si>
  <si>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</si>
  <si>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</si>
  <si>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</si>
  <si>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</si>
  <si>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5</t>
  </si>
  <si>
    <t>Komunikace</t>
  </si>
  <si>
    <t>1</t>
  </si>
  <si>
    <t>K</t>
  </si>
  <si>
    <t>221</t>
  </si>
  <si>
    <t>596841120</t>
  </si>
  <si>
    <t>Kladení betonové dlažby komunikací pro pěší do lože z cement malty vel do 0,09 m2 plochy do 50 m2</t>
  </si>
  <si>
    <t>m2</t>
  </si>
  <si>
    <t>2</t>
  </si>
  <si>
    <t>"oprava vstupy"1,2*1*2</t>
  </si>
  <si>
    <t>-1</t>
  </si>
  <si>
    <t>"terasa"1,3*5</t>
  </si>
  <si>
    <t>Součet</t>
  </si>
  <si>
    <t>4</t>
  </si>
  <si>
    <t>M</t>
  </si>
  <si>
    <t>MAT</t>
  </si>
  <si>
    <t>592453150</t>
  </si>
  <si>
    <t>dlažba desková betonová 30x30x5,5 cm šedá</t>
  </si>
  <si>
    <t>6</t>
  </si>
  <si>
    <t>Úpravy povrchů, podlahy a osazování výplní</t>
  </si>
  <si>
    <t>3</t>
  </si>
  <si>
    <t>011</t>
  </si>
  <si>
    <t>612142001</t>
  </si>
  <si>
    <t>Potažení vnitřních stěn sklovláknitým pletivem vtlačeným do tenkovrstvé hmoty</t>
  </si>
  <si>
    <t>"chodba"</t>
  </si>
  <si>
    <t>(3,6*2,2-0,8*2)*2+2,4*2,2+2,06*2,2+3,13*2,2</t>
  </si>
  <si>
    <t>Mezisoučet</t>
  </si>
  <si>
    <t>"pokoj s krbem"</t>
  </si>
  <si>
    <t>2,62*2,2+0,7*2,2</t>
  </si>
  <si>
    <t>PK</t>
  </si>
  <si>
    <t>612321149</t>
  </si>
  <si>
    <t>Vápenocementová omítka štuková vnitřních stěn nanášená ručně - přeštukování</t>
  </si>
  <si>
    <t>36,642+"kuchyň"4,9</t>
  </si>
  <si>
    <t>612331121</t>
  </si>
  <si>
    <t>Cementová omítka hladká jednovrstvá vnitřních stěn nanášená ručně</t>
  </si>
  <si>
    <t>(1,3+1,95+1+0,93+2,95)*2,2</t>
  </si>
  <si>
    <t>622111111</t>
  </si>
  <si>
    <t>Vyspravení celoplošné cementovou maltou vnějších stěn betonových nebo železobetonových</t>
  </si>
  <si>
    <t>"betonová deska - po navaření PL60/6"8,4*0,2*2</t>
  </si>
  <si>
    <t>"boky terasy"1,3*0,2*2</t>
  </si>
  <si>
    <t>7</t>
  </si>
  <si>
    <t>622142001</t>
  </si>
  <si>
    <t>Potažení vnějších stěn sklovláknitým pletivem vtlačeným do tenkovrstvé hmoty</t>
  </si>
  <si>
    <t>8</t>
  </si>
  <si>
    <t>622331121</t>
  </si>
  <si>
    <t>Cementová omítka hladká jednovrstvá vnějších stěn nanášená ručně</t>
  </si>
  <si>
    <t>"betonová deska - po navařením PL60/6"8,4*0,2*2</t>
  </si>
  <si>
    <t>9</t>
  </si>
  <si>
    <t>631311115</t>
  </si>
  <si>
    <t>Mazanina tl do 80 mm z betonu prostého tř. C 20/25</t>
  </si>
  <si>
    <t>m3</t>
  </si>
  <si>
    <t>"nová mazanina přízemí tl. 6cm"</t>
  </si>
  <si>
    <t>"přízemí sociálka+WC+chodby+kuchyň" (4,15*1,07+1,8*1,2+3,9*1+1,86*1,32+1,06*1,8+3,65*0,95)*0,06</t>
  </si>
  <si>
    <t>"přízemí hl.místnost + pokoj"( 5,85*3,9+3,06*0,75+4,02*2,55)*0,06</t>
  </si>
  <si>
    <t>"oprava vstupy"1,2*1*2*0,06</t>
  </si>
  <si>
    <t>"terasa"1,3*5*0,06</t>
  </si>
  <si>
    <t>"rýhy po nových instalacích"1</t>
  </si>
  <si>
    <t>10</t>
  </si>
  <si>
    <t>631319011</t>
  </si>
  <si>
    <t>Příplatek k mazanině tl do 80 mm za přehlazení povrchu</t>
  </si>
  <si>
    <t>11</t>
  </si>
  <si>
    <t>631319171</t>
  </si>
  <si>
    <t>Příplatek k mazanině tl do 80 mm za stržení povrchu spodní vrstvy před vložením výztuže</t>
  </si>
  <si>
    <t>12</t>
  </si>
  <si>
    <t>631362021</t>
  </si>
  <si>
    <t>Výztuž mazanin svařovanými sítěmi Kari</t>
  </si>
  <si>
    <t>t</t>
  </si>
  <si>
    <t>"nová mazanina přízemí tl. 6cm - vyztužení sítí 6/100x6/100+ ztratné 10%"</t>
  </si>
  <si>
    <t>"přízemí sociálka+WC+chodby+kuchyň" (4,15*1,07+1,8*1,2+3,9*1+1,86*1,32+1,06*1,8+3,65*0,95)*0,004893*1,15</t>
  </si>
  <si>
    <t>"přízemí hl.místnost + pokoj"( 5,85*3,9+3,06*0,75+4,02*2,55)*0,004893*1,15</t>
  </si>
  <si>
    <t>13</t>
  </si>
  <si>
    <t>632450132</t>
  </si>
  <si>
    <t>Vyrovnávací cementový potěr tl do 30 mm ze suchých směsí provedený v ploše</t>
  </si>
  <si>
    <t>"terasa"1,4*5</t>
  </si>
  <si>
    <t>14</t>
  </si>
  <si>
    <t>632450139</t>
  </si>
  <si>
    <t>Penetrace podkladu pod potěr</t>
  </si>
  <si>
    <t>15</t>
  </si>
  <si>
    <t>014</t>
  </si>
  <si>
    <t>635221411</t>
  </si>
  <si>
    <t>Doplnění násypů pod podlahy, mazaniny a dlažby škvárou pl do 2 m2</t>
  </si>
  <si>
    <t>"nová mazanina přízemí tl. 6cm - doplnění násypu pokud nebude potřeba nebude prováděno"</t>
  </si>
  <si>
    <t>"přízemí sociálka+WC+chodby+kuchyň" (1,8*1,2+1,86*1,32+1,06*1,8)*0,08</t>
  </si>
  <si>
    <t>16</t>
  </si>
  <si>
    <t>635221421</t>
  </si>
  <si>
    <t>Doplnění násypů pod podlahy, mazaniny a dlažby škvárou pl přes 2 m2</t>
  </si>
  <si>
    <t>"přízemí sociálka+WC+chodby+kuchyň" (4,15*1,07+3,9*1+3,65*0,95)*0,08</t>
  </si>
  <si>
    <t>"přízemí hl.místnost + pokoj"( 5,85*3,9+3,06*0,75+4,02*2,55)*0,08</t>
  </si>
  <si>
    <t>17</t>
  </si>
  <si>
    <t>642944121</t>
  </si>
  <si>
    <t>Osazování ocelových zárubní dodatečné pl do 2,5 m2</t>
  </si>
  <si>
    <t>kus</t>
  </si>
  <si>
    <t>"pokoje 80"5</t>
  </si>
  <si>
    <t>"spíž,WC,sprcha 60"3</t>
  </si>
  <si>
    <t>18</t>
  </si>
  <si>
    <t>553311130</t>
  </si>
  <si>
    <t>zárubeň ocelová  H 110 600 L/P</t>
  </si>
  <si>
    <t>19</t>
  </si>
  <si>
    <t>553311171</t>
  </si>
  <si>
    <t>zárubeň ocelová  H 110 800 L/P</t>
  </si>
  <si>
    <t>Ostatní konstrukce a práce-bourání</t>
  </si>
  <si>
    <t>20</t>
  </si>
  <si>
    <t>013</t>
  </si>
  <si>
    <t>965042131</t>
  </si>
  <si>
    <t>Bourání podkladů pod dlažby nebo mazanin betonových nebo z litého asfaltu tl do 100 mm pl do 4 m2</t>
  </si>
  <si>
    <t>"popraskaná mazanina přízemí"</t>
  </si>
  <si>
    <t>21</t>
  </si>
  <si>
    <t>965081223</t>
  </si>
  <si>
    <t>Bourání podlah z dlaždic keramických nebo xylolitových tl přes 10 mm pl přes 1 m2</t>
  </si>
  <si>
    <t>"přízemí sociálka+WC+chodby+kuchyň" 4,15*1,07+1,8*1,2+3,9*1+1,86*1,32+1,06*1,8+3,65*0,95</t>
  </si>
  <si>
    <t>22</t>
  </si>
  <si>
    <t>965081313</t>
  </si>
  <si>
    <t>Bourání podlah z dlaždic betonových, teracových nebo čedičových tl do 20 mm pl přes 1 m2</t>
  </si>
  <si>
    <t>23</t>
  </si>
  <si>
    <t>967042712</t>
  </si>
  <si>
    <t>Odsekání zdiva z kamene nebo betonu plošné tl do 100 mm</t>
  </si>
  <si>
    <t>"betonová deska - před navařením PL60/6"8,4*0,2*2</t>
  </si>
  <si>
    <t>24</t>
  </si>
  <si>
    <t>968062354</t>
  </si>
  <si>
    <t>Vybourání dřevěných rámů oken dvojitých nebo zdvojených pl do 1 m2</t>
  </si>
  <si>
    <t>0,55*0,55+0,55*1,06*2</t>
  </si>
  <si>
    <t>25</t>
  </si>
  <si>
    <t>968062355</t>
  </si>
  <si>
    <t>Vybourání dřevěných rámů oken dvojitých nebo zdvojených pl do 2 m2</t>
  </si>
  <si>
    <t>2,35*2,15+1,5*1,5</t>
  </si>
  <si>
    <t>26</t>
  </si>
  <si>
    <t>968062455</t>
  </si>
  <si>
    <t>Vybourání dřevěných dveřních zárubní pl do 2 m2</t>
  </si>
  <si>
    <t>"vchodové 80"0,8*1,97*3</t>
  </si>
  <si>
    <t>"koupelna 70"0,7*1,97*1</t>
  </si>
  <si>
    <t>"zárubeň chodba"0,7*1,97</t>
  </si>
  <si>
    <t>27</t>
  </si>
  <si>
    <t>978059541</t>
  </si>
  <si>
    <t>Odsekání a odebrání obkladů stěn z vnitřních obkládaček pl přes 1 m2</t>
  </si>
  <si>
    <t>"stávající obklady sociálka + WC"(3,9+1+0,3*2)*2*1,8-0,6*1,8+1,8*(1,8+1,1)/2+8</t>
  </si>
  <si>
    <t>28</t>
  </si>
  <si>
    <t>979011111</t>
  </si>
  <si>
    <t>Svislá doprava suti a vybouraných hmot za prvé podlaží</t>
  </si>
  <si>
    <t>29</t>
  </si>
  <si>
    <t>979081111</t>
  </si>
  <si>
    <t>Odvoz suti a vybouraných hmot na skládku do 1 km</t>
  </si>
  <si>
    <t>30</t>
  </si>
  <si>
    <t>979081121</t>
  </si>
  <si>
    <t>Odvoz suti a vybouraných hmot na skládku ZKD 1 km přes 1 km</t>
  </si>
  <si>
    <t>31</t>
  </si>
  <si>
    <t>979082111</t>
  </si>
  <si>
    <t>Vnitrostaveništní vodorovná doprava suti a vybouraných hmot do 10 m</t>
  </si>
  <si>
    <t>32</t>
  </si>
  <si>
    <t>979082121</t>
  </si>
  <si>
    <t>Vnitrostaveništní vodorovná doprava suti a vybouraných hmot ZKD 5 m přes 10 m</t>
  </si>
  <si>
    <t>33</t>
  </si>
  <si>
    <t>979098231</t>
  </si>
  <si>
    <t>Poplatek za uložení stavebního směsného odpadu na skládce (skládkovné)</t>
  </si>
  <si>
    <t>99</t>
  </si>
  <si>
    <t>Přesun hmot</t>
  </si>
  <si>
    <t>34</t>
  </si>
  <si>
    <t>998011001</t>
  </si>
  <si>
    <t>Přesun hmot pro budovy zděné v do 6 m</t>
  </si>
  <si>
    <t>Práce a dodávky PSV</t>
  </si>
  <si>
    <t>711</t>
  </si>
  <si>
    <t>Izolace proti vodě, vlhkosti a plynům</t>
  </si>
  <si>
    <t>35</t>
  </si>
  <si>
    <t>711111001</t>
  </si>
  <si>
    <t>Provedení izolace proti zemní vlhkosti vodorovné za studena nátěrem penetračním</t>
  </si>
  <si>
    <t>36</t>
  </si>
  <si>
    <t>111631500</t>
  </si>
  <si>
    <t>lak asfaltový PENETRAL ALP- 9 kg</t>
  </si>
  <si>
    <t>37</t>
  </si>
  <si>
    <t>711141559</t>
  </si>
  <si>
    <t>Provedení izolace proti zemní vlhkosti pásy přitavením vodorovné NAIP</t>
  </si>
  <si>
    <t>38</t>
  </si>
  <si>
    <t>628321340</t>
  </si>
  <si>
    <t xml:space="preserve">pás těžký asfaltovaný </t>
  </si>
  <si>
    <t>39</t>
  </si>
  <si>
    <t>711413111</t>
  </si>
  <si>
    <t xml:space="preserve">Izolace proti vodě za studena vodorovné těsnicí hmotou </t>
  </si>
  <si>
    <t>"patro WC+koupelna"3</t>
  </si>
  <si>
    <t>40</t>
  </si>
  <si>
    <t>711413121</t>
  </si>
  <si>
    <t>Izolace proti vodě za studena svislé těsnicí hmotou</t>
  </si>
  <si>
    <t>"za sprchou"0,9*2*(3+2)</t>
  </si>
  <si>
    <t>41</t>
  </si>
  <si>
    <t>998711201</t>
  </si>
  <si>
    <t>Přesun hmot procentní pro izolace proti vodě, vlhkosti a plynům v objektech v do 6 m</t>
  </si>
  <si>
    <t>713</t>
  </si>
  <si>
    <t>Izolace tepelné</t>
  </si>
  <si>
    <t>42</t>
  </si>
  <si>
    <t>713191131</t>
  </si>
  <si>
    <t>Izolace tepelné podlah, stropů vrchem a střech překrytí PE fólií tl. 0,2 mm</t>
  </si>
  <si>
    <t>"nové obložení z palubek - stěny"</t>
  </si>
  <si>
    <t>"přízemí" 4,02*1,095+(3,9+3,9-0,75)*1,09+3,85*2,25+1*(2,25+1,09)/2*2+1,65*2,3*2+0,9*(2,3+1,095)/2*2-(2,35*2,15+0,55*1,06*2)</t>
  </si>
  <si>
    <t>"podkroví" (7,15+2)*1,13+(1,32*1,13+1,32*1,12/2)*4+1,55*2,25*2+5,15*2,25-(0,8*2+0,6*2*2+1,5*1,5)</t>
  </si>
  <si>
    <t>"nové obložení z palubek - podhledy"</t>
  </si>
  <si>
    <t>"přízemí" 3,85*3,9+3,9*1,55*2+4,02*1,65+1,5*4,02</t>
  </si>
  <si>
    <t>"podkroví" 7,15*1,2+(7,15+2)*1,7</t>
  </si>
  <si>
    <t>"ztratné 5%"123,994*0,05</t>
  </si>
  <si>
    <t>721</t>
  </si>
  <si>
    <t>Zdravotechnika - vnitřní kanalizace</t>
  </si>
  <si>
    <t>43</t>
  </si>
  <si>
    <t>721171912</t>
  </si>
  <si>
    <t>Potrubí z PP propojení potrubí DN 40</t>
  </si>
  <si>
    <t>44</t>
  </si>
  <si>
    <t>721171913</t>
  </si>
  <si>
    <t>Potrubí z PP propojení potrubí DN 50</t>
  </si>
  <si>
    <t>45</t>
  </si>
  <si>
    <t>721173722</t>
  </si>
  <si>
    <t>Potrubí kanalizační z PE připojovací DN 40</t>
  </si>
  <si>
    <t>m</t>
  </si>
  <si>
    <t>46</t>
  </si>
  <si>
    <t>721173723</t>
  </si>
  <si>
    <t>Potrubí kanalizační z PE připojovací DN 50</t>
  </si>
  <si>
    <t>47</t>
  </si>
  <si>
    <t>721721001</t>
  </si>
  <si>
    <t>Napojení na stávající kanalizaci</t>
  </si>
  <si>
    <t>soub</t>
  </si>
  <si>
    <t>722</t>
  </si>
  <si>
    <t>Zdravotechnika - vnitřní vodovod</t>
  </si>
  <si>
    <t>48</t>
  </si>
  <si>
    <t>722173109</t>
  </si>
  <si>
    <t>D+M instalační armatury</t>
  </si>
  <si>
    <t>49</t>
  </si>
  <si>
    <t>722173202</t>
  </si>
  <si>
    <t xml:space="preserve">Potrubí vodovodní plastové PE-Xa spoj násuvnou objímkou kovovou D 20x2,8 mm </t>
  </si>
  <si>
    <t>50</t>
  </si>
  <si>
    <t>722173203</t>
  </si>
  <si>
    <t xml:space="preserve">Potrubí vodovodní plastové PE-Xa spoj násuvnou objímkou kovovou D 25x3,5 mm </t>
  </si>
  <si>
    <t>725</t>
  </si>
  <si>
    <t>Zdravotechnika - zařizovací předměty</t>
  </si>
  <si>
    <t>51</t>
  </si>
  <si>
    <t>725112171</t>
  </si>
  <si>
    <t>Kombi klozet s hlubokým splachováním odpad vodorovný</t>
  </si>
  <si>
    <t>soubor</t>
  </si>
  <si>
    <t>52</t>
  </si>
  <si>
    <t>551668270</t>
  </si>
  <si>
    <t>sedátko záchodové z PH T3549B bílé</t>
  </si>
  <si>
    <t>53</t>
  </si>
  <si>
    <t>725211651a</t>
  </si>
  <si>
    <t>Umyvadlo keramické polozápustné bílé 550 mm bez skříňky - např. BETY Keramické umyvadlo 56x20x48,5 cm, zápustné ( 1601-56 )</t>
  </si>
  <si>
    <t>54</t>
  </si>
  <si>
    <t>551613070</t>
  </si>
  <si>
    <t>sifón k urinálu vnější, svislý</t>
  </si>
  <si>
    <t>55</t>
  </si>
  <si>
    <t>725241111</t>
  </si>
  <si>
    <t>Vanička sprchová akrylátová čtvercová 800x800 mm</t>
  </si>
  <si>
    <t>56</t>
  </si>
  <si>
    <t>551616150</t>
  </si>
  <si>
    <t>uzávěrka zápachová sprchová samočisticí HL514S.3 DN40/50</t>
  </si>
  <si>
    <t>57</t>
  </si>
  <si>
    <t>725519105</t>
  </si>
  <si>
    <t>Montáž ohřívačů průtokových na zemní plyn 10 l/min</t>
  </si>
  <si>
    <t>58</t>
  </si>
  <si>
    <t>484326691</t>
  </si>
  <si>
    <t>Karma průtok teplé vody až 10 litrů za minutu, max.výkon 19,2 kW</t>
  </si>
  <si>
    <t>59</t>
  </si>
  <si>
    <t>725811115</t>
  </si>
  <si>
    <t>Ventil nástěnný pevný výtok G1/2x80 mm</t>
  </si>
  <si>
    <t>60</t>
  </si>
  <si>
    <t>725822611</t>
  </si>
  <si>
    <t>Baterie umyvadlové stojánkové pákové bez výpusti</t>
  </si>
  <si>
    <t>61</t>
  </si>
  <si>
    <t>725841311</t>
  </si>
  <si>
    <t>Baterie sprchové nástěnné pákové</t>
  </si>
  <si>
    <t>62</t>
  </si>
  <si>
    <t>725861102</t>
  </si>
  <si>
    <t>Zápachová uzávěrka pro umyvadla DN 40</t>
  </si>
  <si>
    <t>735</t>
  </si>
  <si>
    <t>Ústřední vytápění - otopná tělesa</t>
  </si>
  <si>
    <t>63</t>
  </si>
  <si>
    <t>735735001</t>
  </si>
  <si>
    <t>D+M plynového topidla - výkon 3 kW</t>
  </si>
  <si>
    <t>64</t>
  </si>
  <si>
    <t>735735002</t>
  </si>
  <si>
    <t>D+M plynového topidla - výkon 5 kW</t>
  </si>
  <si>
    <t>65</t>
  </si>
  <si>
    <t>735735003</t>
  </si>
  <si>
    <t xml:space="preserve">Úprava topidel na propan butan </t>
  </si>
  <si>
    <t>66</t>
  </si>
  <si>
    <t>735735004</t>
  </si>
  <si>
    <t>Protipožární opatření z Al plechu,nastavení z nerez plechu,protipožární úprava pod topidlo</t>
  </si>
  <si>
    <t>67</t>
  </si>
  <si>
    <t>735735005</t>
  </si>
  <si>
    <t xml:space="preserve">Odtah spalinz Al trubky do komínu </t>
  </si>
  <si>
    <t>762</t>
  </si>
  <si>
    <t>Konstrukce tesařské</t>
  </si>
  <si>
    <t>68</t>
  </si>
  <si>
    <t>762511266</t>
  </si>
  <si>
    <t>Podlahové kce podkladové z desek dřevoštěpkových tl 22 mm nebroušených na pero a drážku šroubovaných</t>
  </si>
  <si>
    <t xml:space="preserve">"nová podlaha patro"7,15*2,34+2*1,31
</t>
  </si>
  <si>
    <t>69</t>
  </si>
  <si>
    <t>762521811</t>
  </si>
  <si>
    <t>Demontáž podlah bez polštářů z prken tloušťky do 32 mm</t>
  </si>
  <si>
    <t>70</t>
  </si>
  <si>
    <t>762526210</t>
  </si>
  <si>
    <t>Montáž podlahové lišty hrubé vč.dodávky, lišty 9x30-35 mm</t>
  </si>
  <si>
    <t>71</t>
  </si>
  <si>
    <t>762595001</t>
  </si>
  <si>
    <t>Spojovací prostředky pro položení dřevěných podlah a zakrytí kanálů</t>
  </si>
  <si>
    <t>72</t>
  </si>
  <si>
    <t>762762001</t>
  </si>
  <si>
    <t>Úprava špalet venkovních u oken a dveří vč.dodávky lišt a latí</t>
  </si>
  <si>
    <t>73</t>
  </si>
  <si>
    <t>762822921</t>
  </si>
  <si>
    <t>Doplnění části stropního trámu z hranolů průřezové plochy do 120 cm2</t>
  </si>
  <si>
    <t>"doplnění trámů strop nad hlavní místností - prohnutá kostrukce"5,65*10</t>
  </si>
  <si>
    <t>74</t>
  </si>
  <si>
    <t>998762102</t>
  </si>
  <si>
    <t>Přesun hmot tonážní pro kce tesařské v objektech v do 12 m</t>
  </si>
  <si>
    <t>763</t>
  </si>
  <si>
    <t>Konstrukce montované z desek, dílců a panelů</t>
  </si>
  <si>
    <t>75</t>
  </si>
  <si>
    <t>763161611R</t>
  </si>
  <si>
    <t>Obklad stěn sádrokartonem na dřevěnou konstrukci desky fermacell tl. 12,5 mm, Orsil tl. 5 cm</t>
  </si>
  <si>
    <t>"WC přízemí"1,3*2,2</t>
  </si>
  <si>
    <t>"chodba"1,75*2,2</t>
  </si>
  <si>
    <t>"kuchyňka"1,15*2,2</t>
  </si>
  <si>
    <t>"2.NP"1,9*1,15+2,25*2,2-1,6</t>
  </si>
  <si>
    <t>"WC patro"1*1,25+1,25*2*2+1*1,1</t>
  </si>
  <si>
    <t>"koupelna"1,25*2,25+1,25*2*2+1,25*1,1</t>
  </si>
  <si>
    <t>"2.NP chodba"(4,78*1,2+1,5*1,3+1,64*1,3)*2</t>
  </si>
  <si>
    <t>"pokoj příčka"2,32*2,25-2*1,6</t>
  </si>
  <si>
    <t>76</t>
  </si>
  <si>
    <t>763161742</t>
  </si>
  <si>
    <t>SDK podkroví deska 1xH2DF 12,5 TI 200 mm dvouvrstvá spodní kce profil CD+UD</t>
  </si>
  <si>
    <t>"koupelna"(3+1,25+1,3)*0,95</t>
  </si>
  <si>
    <t>"WC"(0,61+0,92+1,5)*1+1,2*2,2</t>
  </si>
  <si>
    <t>"chodba"0,96*2,4+3,18*1+0,73*2,29+1,15*1,31</t>
  </si>
  <si>
    <t>77</t>
  </si>
  <si>
    <t>763164231</t>
  </si>
  <si>
    <t>SDK obklad dřevěných kcí tvaru U š do 1,2 m desky 1xA 12,5</t>
  </si>
  <si>
    <t>78</t>
  </si>
  <si>
    <t>763182411</t>
  </si>
  <si>
    <t>SDK opláštění obvodu střešního okna z desek a UA profilů hloubky do 0,5 m</t>
  </si>
  <si>
    <t>"střešní okna"(0,76+1,2)*2*4</t>
  </si>
  <si>
    <t>79</t>
  </si>
  <si>
    <t>998763201</t>
  </si>
  <si>
    <t>Přesun hmot procentní pro dřevostavby v objektech v do 12 m</t>
  </si>
  <si>
    <t>766</t>
  </si>
  <si>
    <t>Konstrukce truhlářské</t>
  </si>
  <si>
    <t>80</t>
  </si>
  <si>
    <t>766411821</t>
  </si>
  <si>
    <t>Demontáž truhlářského obložení stěn z palubek</t>
  </si>
  <si>
    <t>"dle skutečnosti z již rekonstruované chaty"60,09</t>
  </si>
  <si>
    <t>81</t>
  </si>
  <si>
    <t>766412212</t>
  </si>
  <si>
    <t>Montáž obložení stěn plochy přes 1 m2 palubkami z měkkého dřeva š do 80 mm</t>
  </si>
  <si>
    <t>82</t>
  </si>
  <si>
    <t>611911200</t>
  </si>
  <si>
    <t>palubky obkladové SM profil klasický 12,5 x 96 mm A/B</t>
  </si>
  <si>
    <t>83</t>
  </si>
  <si>
    <t>766417211</t>
  </si>
  <si>
    <t>Montáž obložení stěn podkladového roštu</t>
  </si>
  <si>
    <t>"palubky 2mb/m2"60,09*2</t>
  </si>
  <si>
    <t>84</t>
  </si>
  <si>
    <t>605141010</t>
  </si>
  <si>
    <t>řezivo jehličnaté lať jakost I 10 - 25 cm2</t>
  </si>
  <si>
    <t>120,18*0,05*0,04*1,1</t>
  </si>
  <si>
    <t>85</t>
  </si>
  <si>
    <t>766421821</t>
  </si>
  <si>
    <t>Demontáž truhlářského obložení podhledů z palubek</t>
  </si>
  <si>
    <t>"dle skutečnosti z již rekonstruované chaty"63,9</t>
  </si>
  <si>
    <t>86</t>
  </si>
  <si>
    <t>766422001</t>
  </si>
  <si>
    <t>D+M okna plastová imitace dřeva</t>
  </si>
  <si>
    <t>"výměna oken"</t>
  </si>
  <si>
    <t>87</t>
  </si>
  <si>
    <t>766422002</t>
  </si>
  <si>
    <t>D+M kování venkovní dveře</t>
  </si>
  <si>
    <t>88</t>
  </si>
  <si>
    <t>766422003</t>
  </si>
  <si>
    <t>D+M kování vnitřní dveře</t>
  </si>
  <si>
    <t>89</t>
  </si>
  <si>
    <t>766423112</t>
  </si>
  <si>
    <t>Montáž obložení podhledů členitých palubkami z měkkého dřeva š do 60 mm</t>
  </si>
  <si>
    <t>"pokoje nové obložení palubkami podhledů"</t>
  </si>
  <si>
    <t>90</t>
  </si>
  <si>
    <t>91</t>
  </si>
  <si>
    <t>766427112</t>
  </si>
  <si>
    <t>Montáž obložení podhledů podkladového roštu</t>
  </si>
  <si>
    <t>"palubky 2mb/m2"63,9*2</t>
  </si>
  <si>
    <t>92</t>
  </si>
  <si>
    <t>127,8*0,05*0,04*1,1</t>
  </si>
  <si>
    <t>93</t>
  </si>
  <si>
    <t>766660001</t>
  </si>
  <si>
    <t>Montáž dveřních křídel otvíravých 1křídlových š do 0,8 m do ocelové zárubně</t>
  </si>
  <si>
    <t>94</t>
  </si>
  <si>
    <t>611629300</t>
  </si>
  <si>
    <t>dveře vnitřní hladké lamino světlý dub plné 1křídlé 60x197 cm</t>
  </si>
  <si>
    <t>95</t>
  </si>
  <si>
    <t>611629340</t>
  </si>
  <si>
    <t>dveře vnitřní hladké lamino světlý dub plné 1křídlé 80x197 cm</t>
  </si>
  <si>
    <t>96</t>
  </si>
  <si>
    <t>766660411</t>
  </si>
  <si>
    <t>Montáž vchodových dveří 1křídlových bez nadsvětlíku do zdiva</t>
  </si>
  <si>
    <t>97</t>
  </si>
  <si>
    <t>611731320</t>
  </si>
  <si>
    <t>dveře dřevěné vchodové palubkové model C 80x197 cm</t>
  </si>
  <si>
    <t>98</t>
  </si>
  <si>
    <t>998766201</t>
  </si>
  <si>
    <t>Přesun hmot procentní pro konstrukce truhlářské v objektech v do 6 m</t>
  </si>
  <si>
    <t>767</t>
  </si>
  <si>
    <t>Konstrukce zámečnické</t>
  </si>
  <si>
    <t>767995102</t>
  </si>
  <si>
    <t>Montáž atypických zámečnických konstrukcí hmotnosti do 10 kg</t>
  </si>
  <si>
    <t>kg</t>
  </si>
  <si>
    <t>"zajištění konců ocelových nosníků podlahové konstrukce"8,4*2,94*2</t>
  </si>
  <si>
    <t>100</t>
  </si>
  <si>
    <t>133210630</t>
  </si>
  <si>
    <t>tyč ocelová plochá, značka oceli S 235 JR, 60x6 mm</t>
  </si>
  <si>
    <t>49,392*1,1/1000</t>
  </si>
  <si>
    <t>101</t>
  </si>
  <si>
    <t>767999001</t>
  </si>
  <si>
    <t>D+M ocelové venkovní schodiště žárově zinkované</t>
  </si>
  <si>
    <t>102</t>
  </si>
  <si>
    <t>998767201</t>
  </si>
  <si>
    <t>Přesun hmot procentní pro zámečnické konstrukce v objektech v do 6 m</t>
  </si>
  <si>
    <t>771</t>
  </si>
  <si>
    <t>Podlahy z dlaždic</t>
  </si>
  <si>
    <t>103</t>
  </si>
  <si>
    <t>771474113</t>
  </si>
  <si>
    <t>Montáž soklíků z dlaždic keramických rovných flexibilní lepidlo v do 120 mm</t>
  </si>
  <si>
    <t>"nová dlažba"</t>
  </si>
  <si>
    <t>"přízemí chodby+kuchyň" (4,15+1,07+1,8+1,2+1,86+1,32+3,65+0,95)*2-(0,8*4+0,6*3)</t>
  </si>
  <si>
    <t>104</t>
  </si>
  <si>
    <t>771574113</t>
  </si>
  <si>
    <t>Montáž podlah keramických režných hladkých lepených flexibilním lepidlem do 12 ks/m2</t>
  </si>
  <si>
    <t>105</t>
  </si>
  <si>
    <t>597610000</t>
  </si>
  <si>
    <t>dlažba keramická (min. doporučená maloobchodní cena 340 kč/m2)</t>
  </si>
  <si>
    <t>"dlažba"21,331*1,05</t>
  </si>
  <si>
    <t>"sokl"27*0,1*1,05</t>
  </si>
  <si>
    <t>106</t>
  </si>
  <si>
    <t>771579192</t>
  </si>
  <si>
    <t>Příplatek k montáž podlah keramických za omezený prostor</t>
  </si>
  <si>
    <t>"dlažba"21,331</t>
  </si>
  <si>
    <t>"sokl"27*0,1</t>
  </si>
  <si>
    <t>107</t>
  </si>
  <si>
    <t>771579196</t>
  </si>
  <si>
    <t>Příplatek k montáž podlah keramických za spárování tmelem dvousložkovým</t>
  </si>
  <si>
    <t>108</t>
  </si>
  <si>
    <t>771591111</t>
  </si>
  <si>
    <t>Podlahy penetrace podkladu</t>
  </si>
  <si>
    <t>109</t>
  </si>
  <si>
    <t>771591121</t>
  </si>
  <si>
    <t>Podlahy roznášecí rohož na podklad lepená</t>
  </si>
  <si>
    <t>110</t>
  </si>
  <si>
    <t>771990111</t>
  </si>
  <si>
    <t>Vyrovnání podkladu samonivelační stěrkou tl 4 mm pevnosti 15 Mpa</t>
  </si>
  <si>
    <t>111</t>
  </si>
  <si>
    <t>998771102</t>
  </si>
  <si>
    <t>Přesun hmot tonážní pro podlahy z dlaždic v objektech v do 12 m</t>
  </si>
  <si>
    <t>776</t>
  </si>
  <si>
    <t>Podlahy povlakové</t>
  </si>
  <si>
    <t>112</t>
  </si>
  <si>
    <t>776511810</t>
  </si>
  <si>
    <t>Demontáž povlakových podlah lepených bez podložky</t>
  </si>
  <si>
    <t>"přízemí" 5,85*3,9+3,06*0,75+4,02*2,55</t>
  </si>
  <si>
    <t>"patro" 7,15*2,34+2*1,31</t>
  </si>
  <si>
    <t>113</t>
  </si>
  <si>
    <t>776550001</t>
  </si>
  <si>
    <t xml:space="preserve">D+M nové PVC vč.lepení, lišt a vyrovnávací stěrky - vyšší zátěž </t>
  </si>
  <si>
    <t>114</t>
  </si>
  <si>
    <t>776550002</t>
  </si>
  <si>
    <t>Mtž. a dodávka krytiny vnitřní schodiště -zátěžový koberec vč. dmtž. původního koberce</t>
  </si>
  <si>
    <t>115</t>
  </si>
  <si>
    <t>776590100</t>
  </si>
  <si>
    <t>Úprava podkladu nášlapných ploch vysátím</t>
  </si>
  <si>
    <t>116</t>
  </si>
  <si>
    <t>998776202</t>
  </si>
  <si>
    <t>Přesun hmot procentní pro podlahy povlakové v objektech v do 12 m</t>
  </si>
  <si>
    <t>781</t>
  </si>
  <si>
    <t>Dokončovací práce - obklady keramické</t>
  </si>
  <si>
    <t>117</t>
  </si>
  <si>
    <t>781474113</t>
  </si>
  <si>
    <t>Montáž obkladů vnitřních keramických hladkých do 19 ks/m2 lepených flexibilním lepidlem</t>
  </si>
  <si>
    <t>"přízemí sociálka+WC"(3,9+1+0,3*2)*2*2-0,6*2+1,8*(2+1,1)/2</t>
  </si>
  <si>
    <t>"patro socálka+WC"8</t>
  </si>
  <si>
    <t>118</t>
  </si>
  <si>
    <t>597610350</t>
  </si>
  <si>
    <t>obklad keramický (min.doporučená maloobchodní cena 320 kč/m2)</t>
  </si>
  <si>
    <t>119</t>
  </si>
  <si>
    <t>781479195</t>
  </si>
  <si>
    <t>Příplatek k montáži obkladů vnitřních keramických hladkých za spárování bílým cementem</t>
  </si>
  <si>
    <t>120</t>
  </si>
  <si>
    <t>781495111</t>
  </si>
  <si>
    <t>Penetrace podkladu vnitřních obkladů</t>
  </si>
  <si>
    <t>121</t>
  </si>
  <si>
    <t>781495115</t>
  </si>
  <si>
    <t>Spárování vnitřních obkladů silikonem</t>
  </si>
  <si>
    <t>"sprchový kout" 2*3*2</t>
  </si>
  <si>
    <t>122</t>
  </si>
  <si>
    <t>781495141</t>
  </si>
  <si>
    <t>Průnik obkladem kruhový do DN 30 bez izolace</t>
  </si>
  <si>
    <t>123</t>
  </si>
  <si>
    <t>998781102</t>
  </si>
  <si>
    <t>Přesun hmot tonážní pro obklady keramické v objektech v do 12 m</t>
  </si>
  <si>
    <t>783</t>
  </si>
  <si>
    <t>Dokončovací práce - nátěry</t>
  </si>
  <si>
    <t>124</t>
  </si>
  <si>
    <t>783102801</t>
  </si>
  <si>
    <t>Odstranění nátěrů okartáčováním z ocelových konstrukcí středních "B"</t>
  </si>
  <si>
    <t>"Ič.140"0,14*0,2*8+(5+9*2)*0,14</t>
  </si>
  <si>
    <t>125</t>
  </si>
  <si>
    <t>783151315</t>
  </si>
  <si>
    <t>Nátěry epoxidové OK lehkých "C" jednonásobné a 2x email</t>
  </si>
  <si>
    <t>"PL 60/6"8,4*0,06*2</t>
  </si>
  <si>
    <t>126</t>
  </si>
  <si>
    <t>783295121</t>
  </si>
  <si>
    <t>Nátěry vodou ředitelné KDK barva standardní matný povrch 1x antikorozní a 1x email</t>
  </si>
  <si>
    <t>"nátěr zárubní" (0,8+1,97*2)*0,25*6+(0,6+1,97*2)*0,25*3+(0,7+1,97*2)*0,25*1</t>
  </si>
  <si>
    <t>127</t>
  </si>
  <si>
    <t>783621132</t>
  </si>
  <si>
    <t>Nátěry syntetické truhlářských konstrukcí barva dražší lazurovacím lakem 2x lakování</t>
  </si>
  <si>
    <t>"palubky"60,091+63,903+26,05</t>
  </si>
  <si>
    <t>128</t>
  </si>
  <si>
    <t>783783311</t>
  </si>
  <si>
    <t>Nátěry tesařských kcí proti dřevokazným houbám, hmyzu a plísním preventivní dvojnásobné v interiéru</t>
  </si>
  <si>
    <t>"stávající krov odhad"100</t>
  </si>
  <si>
    <t>784</t>
  </si>
  <si>
    <t>Dokončovací práce - malby</t>
  </si>
  <si>
    <t>129</t>
  </si>
  <si>
    <t>784401801</t>
  </si>
  <si>
    <t>Odstranění maleb obroušením a oprášením v místnostech v do 3,8 m</t>
  </si>
  <si>
    <t>"pokoj přízemí" 4,02*2,3</t>
  </si>
  <si>
    <t>"hl.místnost přízemí" (5,85+0,75)*2,245</t>
  </si>
  <si>
    <t>130</t>
  </si>
  <si>
    <t>784453621</t>
  </si>
  <si>
    <t>Malby směsi tekuté disperzní bílé omyvatelné, otěruvzdorné, dvojnásobné s penetrací místnost v do 3,8 m</t>
  </si>
  <si>
    <t>"chodba přízemí" (4,15+2,3+3,65+0,95)*2*2,3</t>
  </si>
  <si>
    <t>Práce a dodávky M</t>
  </si>
  <si>
    <t>21-M</t>
  </si>
  <si>
    <t>Elektromontáže</t>
  </si>
  <si>
    <t>131</t>
  </si>
  <si>
    <t>211010001</t>
  </si>
  <si>
    <t>Kabel CYKY 5Jx1,5mm2</t>
  </si>
  <si>
    <t>132</t>
  </si>
  <si>
    <t>211010002</t>
  </si>
  <si>
    <t>Kabel CYKY 5Jx2,5mm2</t>
  </si>
  <si>
    <t>133</t>
  </si>
  <si>
    <t>211010003</t>
  </si>
  <si>
    <t>D+M svítidlo např. ARDEA 1030-1/2 ML-BI-70788</t>
  </si>
  <si>
    <t>134</t>
  </si>
  <si>
    <t>211010004</t>
  </si>
  <si>
    <t>D+M vypínač</t>
  </si>
  <si>
    <t>135</t>
  </si>
  <si>
    <t>211010005</t>
  </si>
  <si>
    <t>D+M vypínač schodišťový</t>
  </si>
  <si>
    <t>136</t>
  </si>
  <si>
    <t>211010006</t>
  </si>
  <si>
    <t>D+M zásuvka</t>
  </si>
  <si>
    <t>137</t>
  </si>
  <si>
    <t>211010007</t>
  </si>
  <si>
    <t>D+M el. rozvaděč plastový nástěnný vnitřní s krytím IP40, počet modulů 12-14 ve dvou řadách</t>
  </si>
  <si>
    <t>138</t>
  </si>
  <si>
    <t>211010009</t>
  </si>
  <si>
    <t>Revize elektro</t>
  </si>
  <si>
    <t>139</t>
  </si>
  <si>
    <t>211010010</t>
  </si>
  <si>
    <t>Stavební přípomoce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</si>
</sst>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#;\-####"/>
    <numFmt numFmtId="165" formatCode="#,##0.000;\-#,##0.000"/>
    <numFmt numFmtId="166" formatCode="#,##0.00000;\-#,##0.00000"/>
    <numFmt numFmtId="167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20"/>
      <name val="Arial"/>
      <family val="0"/>
    </font>
    <font>
      <sz val="8"/>
      <color indexed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37" fontId="0" fillId="0" borderId="28" xfId="0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9" fontId="0" fillId="0" borderId="30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39" fontId="7" fillId="0" borderId="48" xfId="0" applyNumberFormat="1" applyFont="1" applyBorder="1" applyAlignment="1" applyProtection="1">
      <alignment horizontal="right" vertical="center"/>
      <protection/>
    </xf>
    <xf numFmtId="37" fontId="10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37" fontId="3" fillId="0" borderId="23" xfId="0" applyNumberFormat="1" applyFont="1" applyBorder="1" applyAlignment="1" applyProtection="1">
      <alignment horizontal="right" vertical="center"/>
      <protection/>
    </xf>
    <xf numFmtId="39" fontId="3" fillId="0" borderId="27" xfId="0" applyNumberFormat="1" applyFont="1" applyBorder="1" applyAlignment="1" applyProtection="1">
      <alignment horizontal="right" vertical="center"/>
      <protection/>
    </xf>
    <xf numFmtId="39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39" fontId="11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14" fillId="0" borderId="0" xfId="0" applyNumberFormat="1" applyFont="1" applyAlignment="1" applyProtection="1">
      <alignment horizontal="right" vertical="center"/>
      <protection/>
    </xf>
    <xf numFmtId="165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165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39" fontId="16" fillId="0" borderId="0" xfId="0" applyNumberFormat="1" applyFont="1" applyAlignment="1" applyProtection="1">
      <alignment horizontal="right" vertical="center"/>
      <protection/>
    </xf>
    <xf numFmtId="165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165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39" fontId="14" fillId="0" borderId="11" xfId="0" applyNumberFormat="1" applyFont="1" applyBorder="1" applyAlignment="1" applyProtection="1">
      <alignment horizontal="right" vertical="center"/>
      <protection/>
    </xf>
    <xf numFmtId="165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39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39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37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37" fontId="22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lef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39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9" fontId="21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5" fontId="2" fillId="33" borderId="0" xfId="0" applyNumberFormat="1" applyFont="1" applyFill="1" applyAlignment="1" applyProtection="1">
      <alignment horizontal="righ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67" fontId="2" fillId="33" borderId="0" xfId="0" applyNumberFormat="1" applyFont="1" applyFill="1" applyAlignment="1" applyProtection="1">
      <alignment horizontal="right" vertical="center"/>
      <protection locked="0"/>
    </xf>
    <xf numFmtId="167" fontId="21" fillId="33" borderId="0" xfId="0" applyNumberFormat="1" applyFont="1" applyFill="1" applyAlignment="1" applyProtection="1">
      <alignment horizontal="right" vertical="center"/>
      <protection locked="0"/>
    </xf>
    <xf numFmtId="37" fontId="7" fillId="33" borderId="41" xfId="0" applyNumberFormat="1" applyFont="1" applyFill="1" applyBorder="1" applyAlignment="1" applyProtection="1">
      <alignment horizontal="right" vertical="center"/>
      <protection locked="0"/>
    </xf>
    <xf numFmtId="39" fontId="0" fillId="33" borderId="27" xfId="0" applyNumberFormat="1" applyFont="1" applyFill="1" applyBorder="1" applyAlignment="1" applyProtection="1">
      <alignment horizontal="right" vertical="center"/>
      <protection locked="0"/>
    </xf>
    <xf numFmtId="39" fontId="7" fillId="33" borderId="31" xfId="0" applyNumberFormat="1" applyFont="1" applyFill="1" applyBorder="1" applyAlignment="1" applyProtection="1">
      <alignment horizontal="right" vertical="center"/>
      <protection locked="0"/>
    </xf>
    <xf numFmtId="39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 applyProtection="1">
      <alignment horizontal="right" vertical="center"/>
      <protection locked="0"/>
    </xf>
    <xf numFmtId="39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9">
      <selection activeCell="U33" sqref="U33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ht="17.2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7.25" customHeight="1">
      <c r="A7" s="16"/>
      <c r="B7" s="17" t="s">
        <v>7</v>
      </c>
      <c r="C7" s="17"/>
      <c r="D7" s="17"/>
      <c r="E7" s="27" t="s">
        <v>4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8</v>
      </c>
      <c r="P7" s="23"/>
      <c r="Q7" s="26"/>
      <c r="R7" s="24"/>
      <c r="S7" s="22"/>
    </row>
    <row r="8" spans="1:19" ht="17.25" customHeight="1" hidden="1">
      <c r="A8" s="16"/>
      <c r="B8" s="17" t="s">
        <v>9</v>
      </c>
      <c r="C8" s="17"/>
      <c r="D8" s="17"/>
      <c r="E8" s="27" t="s">
        <v>4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10</v>
      </c>
      <c r="C9" s="17"/>
      <c r="D9" s="17"/>
      <c r="E9" s="28" t="s">
        <v>4</v>
      </c>
      <c r="F9" s="29"/>
      <c r="G9" s="29"/>
      <c r="H9" s="29"/>
      <c r="I9" s="29"/>
      <c r="J9" s="30"/>
      <c r="K9" s="17"/>
      <c r="L9" s="17"/>
      <c r="M9" s="17"/>
      <c r="N9" s="17"/>
      <c r="O9" s="17" t="s">
        <v>11</v>
      </c>
      <c r="P9" s="31" t="s">
        <v>12</v>
      </c>
      <c r="Q9" s="32"/>
      <c r="R9" s="30"/>
      <c r="S9" s="22"/>
    </row>
    <row r="10" spans="1:19" ht="17.25" customHeight="1" hidden="1">
      <c r="A10" s="16"/>
      <c r="B10" s="17" t="s">
        <v>13</v>
      </c>
      <c r="C10" s="17"/>
      <c r="D10" s="17"/>
      <c r="E10" s="33" t="s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14</v>
      </c>
      <c r="C11" s="17"/>
      <c r="D11" s="17"/>
      <c r="E11" s="33" t="s">
        <v>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15</v>
      </c>
      <c r="C12" s="17"/>
      <c r="D12" s="17"/>
      <c r="E12" s="33" t="s">
        <v>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3" t="s">
        <v>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3" t="s">
        <v>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3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3" t="s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3" t="s">
        <v>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3" t="s"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3" t="s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3" t="s">
        <v>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3" t="s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3" t="s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3" t="s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3" t="s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16</v>
      </c>
      <c r="P25" s="17" t="s">
        <v>17</v>
      </c>
      <c r="Q25" s="17"/>
      <c r="R25" s="17"/>
      <c r="S25" s="22"/>
    </row>
    <row r="26" spans="1:19" ht="17.25" customHeight="1">
      <c r="A26" s="16"/>
      <c r="B26" s="17" t="s">
        <v>18</v>
      </c>
      <c r="C26" s="17"/>
      <c r="D26" s="17"/>
      <c r="E26" s="18" t="s">
        <v>19</v>
      </c>
      <c r="F26" s="19"/>
      <c r="G26" s="19"/>
      <c r="H26" s="19"/>
      <c r="I26" s="19"/>
      <c r="J26" s="20"/>
      <c r="K26" s="17"/>
      <c r="L26" s="17"/>
      <c r="M26" s="17"/>
      <c r="N26" s="17"/>
      <c r="O26" s="34"/>
      <c r="P26" s="35"/>
      <c r="Q26" s="36"/>
      <c r="R26" s="37"/>
      <c r="S26" s="22"/>
    </row>
    <row r="27" spans="1:19" ht="17.25" customHeight="1">
      <c r="A27" s="16"/>
      <c r="B27" s="17" t="s">
        <v>20</v>
      </c>
      <c r="C27" s="17"/>
      <c r="D27" s="17"/>
      <c r="E27" s="23"/>
      <c r="F27" s="17"/>
      <c r="G27" s="17"/>
      <c r="H27" s="17"/>
      <c r="I27" s="17"/>
      <c r="J27" s="24"/>
      <c r="K27" s="17"/>
      <c r="L27" s="17"/>
      <c r="M27" s="17"/>
      <c r="N27" s="17"/>
      <c r="O27" s="34"/>
      <c r="P27" s="35"/>
      <c r="Q27" s="36"/>
      <c r="R27" s="37"/>
      <c r="S27" s="22"/>
    </row>
    <row r="28" spans="1:19" ht="17.25" customHeight="1">
      <c r="A28" s="16"/>
      <c r="B28" s="17" t="s">
        <v>21</v>
      </c>
      <c r="C28" s="17"/>
      <c r="D28" s="17"/>
      <c r="E28" s="23" t="s">
        <v>22</v>
      </c>
      <c r="F28" s="17"/>
      <c r="G28" s="17"/>
      <c r="H28" s="17"/>
      <c r="I28" s="17"/>
      <c r="J28" s="24"/>
      <c r="K28" s="17"/>
      <c r="L28" s="17"/>
      <c r="M28" s="17"/>
      <c r="N28" s="17"/>
      <c r="O28" s="34"/>
      <c r="P28" s="35"/>
      <c r="Q28" s="36"/>
      <c r="R28" s="37"/>
      <c r="S28" s="22"/>
    </row>
    <row r="29" spans="1:19" ht="17.25" customHeight="1">
      <c r="A29" s="16"/>
      <c r="B29" s="17"/>
      <c r="C29" s="17"/>
      <c r="D29" s="17"/>
      <c r="E29" s="31"/>
      <c r="F29" s="29"/>
      <c r="G29" s="29"/>
      <c r="H29" s="29"/>
      <c r="I29" s="29"/>
      <c r="J29" s="30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8" t="s">
        <v>23</v>
      </c>
      <c r="F30" s="17"/>
      <c r="G30" s="17" t="s">
        <v>24</v>
      </c>
      <c r="H30" s="17"/>
      <c r="I30" s="17"/>
      <c r="J30" s="17"/>
      <c r="K30" s="17"/>
      <c r="L30" s="17"/>
      <c r="M30" s="17"/>
      <c r="N30" s="17"/>
      <c r="O30" s="38" t="s">
        <v>25</v>
      </c>
      <c r="P30" s="26"/>
      <c r="Q30" s="26"/>
      <c r="R30" s="39"/>
      <c r="S30" s="22"/>
    </row>
    <row r="31" spans="1:19" ht="17.25" customHeight="1">
      <c r="A31" s="16"/>
      <c r="B31" s="17"/>
      <c r="C31" s="17"/>
      <c r="D31" s="17"/>
      <c r="E31" s="34"/>
      <c r="F31" s="17"/>
      <c r="G31" s="35"/>
      <c r="H31" s="40"/>
      <c r="I31" s="41"/>
      <c r="J31" s="17"/>
      <c r="K31" s="17"/>
      <c r="L31" s="17"/>
      <c r="M31" s="17"/>
      <c r="N31" s="17"/>
      <c r="O31" s="42" t="s">
        <v>26</v>
      </c>
      <c r="P31" s="26"/>
      <c r="Q31" s="26"/>
      <c r="R31" s="43"/>
      <c r="S31" s="22"/>
    </row>
    <row r="32" spans="1:19" ht="8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0.25" customHeight="1">
      <c r="A33" s="47"/>
      <c r="B33" s="48"/>
      <c r="C33" s="48"/>
      <c r="D33" s="48"/>
      <c r="E33" s="49" t="s">
        <v>27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0"/>
    </row>
    <row r="34" spans="1:19" ht="20.25" customHeight="1">
      <c r="A34" s="51" t="s">
        <v>28</v>
      </c>
      <c r="B34" s="52"/>
      <c r="C34" s="52"/>
      <c r="D34" s="53"/>
      <c r="E34" s="54" t="s">
        <v>29</v>
      </c>
      <c r="F34" s="53"/>
      <c r="G34" s="54" t="s">
        <v>30</v>
      </c>
      <c r="H34" s="52"/>
      <c r="I34" s="53"/>
      <c r="J34" s="54" t="s">
        <v>31</v>
      </c>
      <c r="K34" s="52"/>
      <c r="L34" s="54" t="s">
        <v>32</v>
      </c>
      <c r="M34" s="52"/>
      <c r="N34" s="52"/>
      <c r="O34" s="53"/>
      <c r="P34" s="54" t="s">
        <v>33</v>
      </c>
      <c r="Q34" s="52"/>
      <c r="R34" s="52"/>
      <c r="S34" s="55"/>
    </row>
    <row r="35" spans="1:19" ht="20.25" customHeight="1">
      <c r="A35" s="56"/>
      <c r="B35" s="57"/>
      <c r="C35" s="57"/>
      <c r="D35" s="197">
        <v>0</v>
      </c>
      <c r="E35" s="58">
        <f>IF(D35=0,0,R47/D35)</f>
        <v>0</v>
      </c>
      <c r="F35" s="59"/>
      <c r="G35" s="60"/>
      <c r="H35" s="57"/>
      <c r="I35" s="197">
        <v>0</v>
      </c>
      <c r="J35" s="58">
        <f>IF(I35=0,0,R47/I35)</f>
        <v>0</v>
      </c>
      <c r="K35" s="61"/>
      <c r="L35" s="60"/>
      <c r="M35" s="57"/>
      <c r="N35" s="57"/>
      <c r="O35" s="197">
        <v>0</v>
      </c>
      <c r="P35" s="60"/>
      <c r="Q35" s="57"/>
      <c r="R35" s="62">
        <f>IF(O35=0,0,R47/O35)</f>
        <v>0</v>
      </c>
      <c r="S35" s="63"/>
    </row>
    <row r="36" spans="1:19" ht="20.25" customHeight="1">
      <c r="A36" s="47"/>
      <c r="B36" s="48"/>
      <c r="C36" s="48"/>
      <c r="D36" s="48"/>
      <c r="E36" s="49" t="s">
        <v>34</v>
      </c>
      <c r="F36" s="48"/>
      <c r="G36" s="48"/>
      <c r="H36" s="48"/>
      <c r="I36" s="48"/>
      <c r="J36" s="64" t="s">
        <v>35</v>
      </c>
      <c r="K36" s="48"/>
      <c r="L36" s="48"/>
      <c r="M36" s="48"/>
      <c r="N36" s="48"/>
      <c r="O36" s="48"/>
      <c r="P36" s="48"/>
      <c r="Q36" s="48"/>
      <c r="R36" s="48"/>
      <c r="S36" s="50"/>
    </row>
    <row r="37" spans="1:19" ht="20.25" customHeight="1">
      <c r="A37" s="65" t="s">
        <v>36</v>
      </c>
      <c r="B37" s="66"/>
      <c r="C37" s="67" t="s">
        <v>37</v>
      </c>
      <c r="D37" s="68"/>
      <c r="E37" s="68"/>
      <c r="F37" s="69"/>
      <c r="G37" s="65" t="s">
        <v>38</v>
      </c>
      <c r="H37" s="70"/>
      <c r="I37" s="67" t="s">
        <v>39</v>
      </c>
      <c r="J37" s="68"/>
      <c r="K37" s="68"/>
      <c r="L37" s="65" t="s">
        <v>40</v>
      </c>
      <c r="M37" s="70"/>
      <c r="N37" s="67" t="s">
        <v>41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42</v>
      </c>
      <c r="C38" s="20"/>
      <c r="D38" s="73" t="s">
        <v>43</v>
      </c>
      <c r="E38" s="74">
        <f>SUMIF(Rozpocet!O5:O320,8,Rozpocet!I5:I320)</f>
        <v>0</v>
      </c>
      <c r="F38" s="75"/>
      <c r="G38" s="71">
        <v>8</v>
      </c>
      <c r="H38" s="76" t="s">
        <v>44</v>
      </c>
      <c r="I38" s="37"/>
      <c r="J38" s="198">
        <v>0</v>
      </c>
      <c r="K38" s="77"/>
      <c r="L38" s="71">
        <v>13</v>
      </c>
      <c r="M38" s="35" t="s">
        <v>45</v>
      </c>
      <c r="N38" s="40"/>
      <c r="O38" s="40"/>
      <c r="P38" s="201">
        <f>M49</f>
        <v>21</v>
      </c>
      <c r="Q38" s="78" t="s">
        <v>46</v>
      </c>
      <c r="R38" s="200">
        <v>0</v>
      </c>
      <c r="S38" s="75"/>
    </row>
    <row r="39" spans="1:19" ht="20.25" customHeight="1">
      <c r="A39" s="71">
        <v>2</v>
      </c>
      <c r="B39" s="79"/>
      <c r="C39" s="30"/>
      <c r="D39" s="73" t="s">
        <v>47</v>
      </c>
      <c r="E39" s="74">
        <f>SUMIF(Rozpocet!O10:O320,4,Rozpocet!I10:I320)</f>
        <v>0</v>
      </c>
      <c r="F39" s="75"/>
      <c r="G39" s="71">
        <v>9</v>
      </c>
      <c r="H39" s="17" t="s">
        <v>48</v>
      </c>
      <c r="I39" s="73"/>
      <c r="J39" s="198">
        <v>0</v>
      </c>
      <c r="K39" s="77"/>
      <c r="L39" s="71">
        <v>14</v>
      </c>
      <c r="M39" s="35" t="s">
        <v>49</v>
      </c>
      <c r="N39" s="40"/>
      <c r="O39" s="40"/>
      <c r="P39" s="201">
        <f>M49</f>
        <v>21</v>
      </c>
      <c r="Q39" s="78" t="s">
        <v>46</v>
      </c>
      <c r="R39" s="200">
        <v>0</v>
      </c>
      <c r="S39" s="75"/>
    </row>
    <row r="40" spans="1:19" ht="20.25" customHeight="1">
      <c r="A40" s="71">
        <v>3</v>
      </c>
      <c r="B40" s="72" t="s">
        <v>50</v>
      </c>
      <c r="C40" s="20"/>
      <c r="D40" s="73" t="s">
        <v>43</v>
      </c>
      <c r="E40" s="74">
        <f>SUMIF(Rozpocet!O11:O320,32,Rozpocet!I11:I320)</f>
        <v>0</v>
      </c>
      <c r="F40" s="75"/>
      <c r="G40" s="71">
        <v>10</v>
      </c>
      <c r="H40" s="76" t="s">
        <v>51</v>
      </c>
      <c r="I40" s="37"/>
      <c r="J40" s="198">
        <v>0</v>
      </c>
      <c r="K40" s="77"/>
      <c r="L40" s="71">
        <v>15</v>
      </c>
      <c r="M40" s="35" t="s">
        <v>52</v>
      </c>
      <c r="N40" s="40"/>
      <c r="O40" s="40"/>
      <c r="P40" s="201">
        <f>M49</f>
        <v>21</v>
      </c>
      <c r="Q40" s="78" t="s">
        <v>46</v>
      </c>
      <c r="R40" s="200">
        <v>0</v>
      </c>
      <c r="S40" s="75"/>
    </row>
    <row r="41" spans="1:19" ht="20.25" customHeight="1">
      <c r="A41" s="71">
        <v>4</v>
      </c>
      <c r="B41" s="79"/>
      <c r="C41" s="30"/>
      <c r="D41" s="73" t="s">
        <v>47</v>
      </c>
      <c r="E41" s="74">
        <f>SUMIF(Rozpocet!O12:O320,16,Rozpocet!I12:I320)+SUMIF(Rozpocet!O12:O320,128,Rozpocet!I12:I320)</f>
        <v>0</v>
      </c>
      <c r="F41" s="75"/>
      <c r="G41" s="71">
        <v>11</v>
      </c>
      <c r="H41" s="76"/>
      <c r="I41" s="37"/>
      <c r="J41" s="198">
        <v>0</v>
      </c>
      <c r="K41" s="77"/>
      <c r="L41" s="71">
        <v>16</v>
      </c>
      <c r="M41" s="35" t="s">
        <v>53</v>
      </c>
      <c r="N41" s="40"/>
      <c r="O41" s="40"/>
      <c r="P41" s="201">
        <f>M49</f>
        <v>21</v>
      </c>
      <c r="Q41" s="78" t="s">
        <v>46</v>
      </c>
      <c r="R41" s="200">
        <v>0</v>
      </c>
      <c r="S41" s="75"/>
    </row>
    <row r="42" spans="1:19" ht="20.25" customHeight="1">
      <c r="A42" s="71">
        <v>5</v>
      </c>
      <c r="B42" s="72" t="s">
        <v>54</v>
      </c>
      <c r="C42" s="20"/>
      <c r="D42" s="73" t="s">
        <v>43</v>
      </c>
      <c r="E42" s="74">
        <f>SUMIF(Rozpocet!O13:O320,256,Rozpocet!I13:I320)</f>
        <v>0</v>
      </c>
      <c r="F42" s="75"/>
      <c r="G42" s="80"/>
      <c r="H42" s="40"/>
      <c r="I42" s="37"/>
      <c r="J42" s="81"/>
      <c r="K42" s="77"/>
      <c r="L42" s="71">
        <v>17</v>
      </c>
      <c r="M42" s="35" t="s">
        <v>55</v>
      </c>
      <c r="N42" s="40"/>
      <c r="O42" s="40"/>
      <c r="P42" s="201">
        <f>M49</f>
        <v>21</v>
      </c>
      <c r="Q42" s="78" t="s">
        <v>46</v>
      </c>
      <c r="R42" s="200">
        <v>0</v>
      </c>
      <c r="S42" s="75"/>
    </row>
    <row r="43" spans="1:19" ht="20.25" customHeight="1">
      <c r="A43" s="71">
        <v>6</v>
      </c>
      <c r="B43" s="79"/>
      <c r="C43" s="30"/>
      <c r="D43" s="73" t="s">
        <v>47</v>
      </c>
      <c r="E43" s="74">
        <f>SUMIF(Rozpocet!O14:O320,64,Rozpocet!I14:I320)</f>
        <v>0</v>
      </c>
      <c r="F43" s="75"/>
      <c r="G43" s="80"/>
      <c r="H43" s="40"/>
      <c r="I43" s="37"/>
      <c r="J43" s="81"/>
      <c r="K43" s="77"/>
      <c r="L43" s="71">
        <v>18</v>
      </c>
      <c r="M43" s="76" t="s">
        <v>56</v>
      </c>
      <c r="N43" s="40"/>
      <c r="O43" s="40"/>
      <c r="P43" s="40"/>
      <c r="Q43" s="37"/>
      <c r="R43" s="74">
        <f>SUMIF(Rozpocet!O14:O320,1024,Rozpocet!I14:I320)</f>
        <v>0</v>
      </c>
      <c r="S43" s="75"/>
    </row>
    <row r="44" spans="1:19" ht="20.25" customHeight="1">
      <c r="A44" s="71">
        <v>7</v>
      </c>
      <c r="B44" s="82" t="s">
        <v>57</v>
      </c>
      <c r="C44" s="40"/>
      <c r="D44" s="37"/>
      <c r="E44" s="83">
        <f>SUM(E38:E43)</f>
        <v>0</v>
      </c>
      <c r="F44" s="50"/>
      <c r="G44" s="71">
        <v>12</v>
      </c>
      <c r="H44" s="82" t="s">
        <v>58</v>
      </c>
      <c r="I44" s="37"/>
      <c r="J44" s="84">
        <f>SUM(J38:J41)</f>
        <v>0</v>
      </c>
      <c r="K44" s="85"/>
      <c r="L44" s="71">
        <v>19</v>
      </c>
      <c r="M44" s="72" t="s">
        <v>59</v>
      </c>
      <c r="N44" s="19"/>
      <c r="O44" s="19"/>
      <c r="P44" s="19"/>
      <c r="Q44" s="86"/>
      <c r="R44" s="83">
        <f>SUM(R38:R43)</f>
        <v>0</v>
      </c>
      <c r="S44" s="50"/>
    </row>
    <row r="45" spans="1:19" ht="20.25" customHeight="1">
      <c r="A45" s="87">
        <v>20</v>
      </c>
      <c r="B45" s="88" t="s">
        <v>60</v>
      </c>
      <c r="C45" s="89"/>
      <c r="D45" s="90"/>
      <c r="E45" s="91">
        <f>SUMIF(Rozpocet!O14:O320,512,Rozpocet!I14:I320)</f>
        <v>0</v>
      </c>
      <c r="F45" s="46"/>
      <c r="G45" s="87">
        <v>21</v>
      </c>
      <c r="H45" s="88" t="s">
        <v>61</v>
      </c>
      <c r="I45" s="90"/>
      <c r="J45" s="199">
        <v>0</v>
      </c>
      <c r="K45" s="92">
        <f>M49</f>
        <v>21</v>
      </c>
      <c r="L45" s="87">
        <v>22</v>
      </c>
      <c r="M45" s="88" t="s">
        <v>62</v>
      </c>
      <c r="N45" s="89"/>
      <c r="O45" s="89"/>
      <c r="P45" s="89"/>
      <c r="Q45" s="90"/>
      <c r="R45" s="91">
        <f>SUMIF(Rozpocet!O14:O320,"&lt;4",Rozpocet!I14:I320)+SUMIF(Rozpocet!O14:O320,"&gt;1024",Rozpocet!I14:I320)</f>
        <v>0</v>
      </c>
      <c r="S45" s="46"/>
    </row>
    <row r="46" spans="1:19" ht="20.25" customHeight="1">
      <c r="A46" s="93" t="s">
        <v>20</v>
      </c>
      <c r="B46" s="14"/>
      <c r="C46" s="14"/>
      <c r="D46" s="14"/>
      <c r="E46" s="14"/>
      <c r="F46" s="94"/>
      <c r="G46" s="95"/>
      <c r="H46" s="14"/>
      <c r="I46" s="14"/>
      <c r="J46" s="14"/>
      <c r="K46" s="14"/>
      <c r="L46" s="65" t="s">
        <v>63</v>
      </c>
      <c r="M46" s="53"/>
      <c r="N46" s="67" t="s">
        <v>64</v>
      </c>
      <c r="O46" s="52"/>
      <c r="P46" s="52"/>
      <c r="Q46" s="52"/>
      <c r="R46" s="52"/>
      <c r="S46" s="55"/>
    </row>
    <row r="47" spans="1:19" ht="20.25" customHeight="1">
      <c r="A47" s="16"/>
      <c r="B47" s="17"/>
      <c r="C47" s="17"/>
      <c r="D47" s="17"/>
      <c r="E47" s="17"/>
      <c r="F47" s="24"/>
      <c r="G47" s="96"/>
      <c r="H47" s="17"/>
      <c r="I47" s="17"/>
      <c r="J47" s="17"/>
      <c r="K47" s="17"/>
      <c r="L47" s="71">
        <v>23</v>
      </c>
      <c r="M47" s="76" t="s">
        <v>65</v>
      </c>
      <c r="N47" s="40"/>
      <c r="O47" s="40"/>
      <c r="P47" s="40"/>
      <c r="Q47" s="75"/>
      <c r="R47" s="83">
        <f>ROUND(E44+J44+R44+E45+J45+R45,2)</f>
        <v>0</v>
      </c>
      <c r="S47" s="50"/>
    </row>
    <row r="48" spans="1:19" ht="20.25" customHeight="1">
      <c r="A48" s="97" t="s">
        <v>66</v>
      </c>
      <c r="B48" s="29"/>
      <c r="C48" s="29"/>
      <c r="D48" s="29"/>
      <c r="E48" s="29"/>
      <c r="F48" s="30"/>
      <c r="G48" s="98" t="s">
        <v>67</v>
      </c>
      <c r="H48" s="29"/>
      <c r="I48" s="29"/>
      <c r="J48" s="29"/>
      <c r="K48" s="29"/>
      <c r="L48" s="71">
        <v>24</v>
      </c>
      <c r="M48" s="99">
        <v>15</v>
      </c>
      <c r="N48" s="30" t="s">
        <v>46</v>
      </c>
      <c r="O48" s="100">
        <f>R47-O49</f>
        <v>0</v>
      </c>
      <c r="P48" s="40" t="s">
        <v>68</v>
      </c>
      <c r="Q48" s="37"/>
      <c r="R48" s="101">
        <f>ROUNDUP(O48*M48/100,1)</f>
        <v>0</v>
      </c>
      <c r="S48" s="102"/>
    </row>
    <row r="49" spans="1:19" ht="20.25" customHeight="1">
      <c r="A49" s="103" t="s">
        <v>18</v>
      </c>
      <c r="B49" s="19"/>
      <c r="C49" s="19"/>
      <c r="D49" s="19"/>
      <c r="E49" s="19"/>
      <c r="F49" s="20"/>
      <c r="G49" s="104"/>
      <c r="H49" s="19"/>
      <c r="I49" s="19"/>
      <c r="J49" s="19"/>
      <c r="K49" s="19"/>
      <c r="L49" s="71">
        <v>25</v>
      </c>
      <c r="M49" s="105">
        <v>21</v>
      </c>
      <c r="N49" s="37" t="s">
        <v>46</v>
      </c>
      <c r="O49" s="100">
        <f>ROUND(SUMIF(Rozpocet!N14:N320,M49,Rozpocet!I14:I320)+SUMIF(P38:P42,M49,R38:R42)+IF(K45=M49,J45,0),2)</f>
        <v>0</v>
      </c>
      <c r="P49" s="40" t="s">
        <v>68</v>
      </c>
      <c r="Q49" s="37"/>
      <c r="R49" s="74">
        <f>ROUNDUP(O49*M49/100,1)</f>
        <v>0</v>
      </c>
      <c r="S49" s="75"/>
    </row>
    <row r="50" spans="1:19" ht="20.25" customHeight="1">
      <c r="A50" s="16"/>
      <c r="B50" s="17"/>
      <c r="C50" s="17"/>
      <c r="D50" s="17"/>
      <c r="E50" s="17"/>
      <c r="F50" s="24"/>
      <c r="G50" s="96"/>
      <c r="H50" s="17"/>
      <c r="I50" s="17"/>
      <c r="J50" s="17"/>
      <c r="K50" s="17"/>
      <c r="L50" s="87">
        <v>26</v>
      </c>
      <c r="M50" s="106" t="s">
        <v>69</v>
      </c>
      <c r="N50" s="89"/>
      <c r="O50" s="89"/>
      <c r="P50" s="89"/>
      <c r="Q50" s="107"/>
      <c r="R50" s="108">
        <f>R47+R48+R49</f>
        <v>0</v>
      </c>
      <c r="S50" s="109"/>
    </row>
    <row r="51" spans="1:19" ht="20.25" customHeight="1">
      <c r="A51" s="97" t="s">
        <v>66</v>
      </c>
      <c r="B51" s="29"/>
      <c r="C51" s="29"/>
      <c r="D51" s="29"/>
      <c r="E51" s="29"/>
      <c r="F51" s="30"/>
      <c r="G51" s="98" t="s">
        <v>67</v>
      </c>
      <c r="H51" s="29"/>
      <c r="I51" s="29"/>
      <c r="J51" s="29"/>
      <c r="K51" s="29"/>
      <c r="L51" s="65" t="s">
        <v>70</v>
      </c>
      <c r="M51" s="53"/>
      <c r="N51" s="67" t="s">
        <v>71</v>
      </c>
      <c r="O51" s="52"/>
      <c r="P51" s="52"/>
      <c r="Q51" s="52"/>
      <c r="R51" s="110"/>
      <c r="S51" s="55"/>
    </row>
    <row r="52" spans="1:19" ht="20.25" customHeight="1">
      <c r="A52" s="103" t="s">
        <v>21</v>
      </c>
      <c r="B52" s="19"/>
      <c r="C52" s="19"/>
      <c r="D52" s="19"/>
      <c r="E52" s="19"/>
      <c r="F52" s="20"/>
      <c r="G52" s="104"/>
      <c r="H52" s="19"/>
      <c r="I52" s="19"/>
      <c r="J52" s="19"/>
      <c r="K52" s="19"/>
      <c r="L52" s="71">
        <v>27</v>
      </c>
      <c r="M52" s="76" t="s">
        <v>72</v>
      </c>
      <c r="N52" s="40"/>
      <c r="O52" s="40"/>
      <c r="P52" s="40"/>
      <c r="Q52" s="37"/>
      <c r="R52" s="200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6"/>
      <c r="H53" s="17"/>
      <c r="I53" s="17"/>
      <c r="J53" s="17"/>
      <c r="K53" s="17"/>
      <c r="L53" s="71">
        <v>28</v>
      </c>
      <c r="M53" s="76" t="s">
        <v>73</v>
      </c>
      <c r="N53" s="40"/>
      <c r="O53" s="40"/>
      <c r="P53" s="40"/>
      <c r="Q53" s="37"/>
      <c r="R53" s="200">
        <v>0</v>
      </c>
      <c r="S53" s="75"/>
    </row>
    <row r="54" spans="1:19" ht="20.25" customHeight="1">
      <c r="A54" s="111" t="s">
        <v>66</v>
      </c>
      <c r="B54" s="45"/>
      <c r="C54" s="45"/>
      <c r="D54" s="45"/>
      <c r="E54" s="45"/>
      <c r="F54" s="112"/>
      <c r="G54" s="113" t="s">
        <v>67</v>
      </c>
      <c r="H54" s="45"/>
      <c r="I54" s="45"/>
      <c r="J54" s="45"/>
      <c r="K54" s="45"/>
      <c r="L54" s="87">
        <v>29</v>
      </c>
      <c r="M54" s="88" t="s">
        <v>74</v>
      </c>
      <c r="N54" s="89"/>
      <c r="O54" s="89"/>
      <c r="P54" s="89"/>
      <c r="Q54" s="90"/>
      <c r="R54" s="202">
        <v>0</v>
      </c>
      <c r="S54" s="114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5" t="s">
        <v>75</v>
      </c>
      <c r="B1" s="116"/>
      <c r="C1" s="116"/>
      <c r="D1" s="116"/>
      <c r="E1" s="116"/>
    </row>
    <row r="2" spans="1:5" ht="12" customHeight="1">
      <c r="A2" s="117" t="s">
        <v>76</v>
      </c>
      <c r="B2" s="118" t="str">
        <f>'Krycí list'!E5</f>
        <v>Rekonstrukce finské chaty č.25 v rekreačním areálu Dolce</v>
      </c>
      <c r="C2" s="119"/>
      <c r="D2" s="119"/>
      <c r="E2" s="119"/>
    </row>
    <row r="3" spans="1:5" ht="12" customHeight="1">
      <c r="A3" s="117" t="s">
        <v>77</v>
      </c>
      <c r="B3" s="118" t="str">
        <f>'Krycí list'!E7</f>
        <v> </v>
      </c>
      <c r="C3" s="120"/>
      <c r="D3" s="118"/>
      <c r="E3" s="121"/>
    </row>
    <row r="4" spans="1:5" ht="12" customHeight="1">
      <c r="A4" s="117" t="s">
        <v>78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79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80</v>
      </c>
      <c r="B7" s="118" t="str">
        <f>'Krycí list'!E26</f>
        <v>Město Trutnov</v>
      </c>
      <c r="C7" s="120"/>
      <c r="D7" s="118"/>
      <c r="E7" s="121"/>
    </row>
    <row r="8" spans="1:5" ht="12" customHeight="1">
      <c r="A8" s="118" t="s">
        <v>81</v>
      </c>
      <c r="B8" s="118" t="str">
        <f>'Krycí list'!E28</f>
        <v>bude určen výběrovým řízením</v>
      </c>
      <c r="C8" s="120"/>
      <c r="D8" s="118"/>
      <c r="E8" s="121"/>
    </row>
    <row r="9" spans="1:5" ht="12" customHeight="1">
      <c r="A9" s="118" t="s">
        <v>82</v>
      </c>
      <c r="B9" s="118" t="s">
        <v>83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84</v>
      </c>
      <c r="B11" s="123" t="s">
        <v>85</v>
      </c>
      <c r="C11" s="124" t="s">
        <v>86</v>
      </c>
      <c r="D11" s="125" t="s">
        <v>87</v>
      </c>
      <c r="E11" s="124" t="s">
        <v>88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1"/>
      <c r="C13" s="131"/>
      <c r="D13" s="131"/>
      <c r="E13" s="132"/>
    </row>
    <row r="14" spans="1:5" s="133" customFormat="1" ht="12.75" customHeight="1">
      <c r="A14" s="134" t="str">
        <f>Rozpocet!D14</f>
        <v>HSV</v>
      </c>
      <c r="B14" s="135" t="str">
        <f>Rozpocet!E14</f>
        <v>Práce a dodávky HSV</v>
      </c>
      <c r="C14" s="136">
        <f>Rozpocet!I14</f>
        <v>0</v>
      </c>
      <c r="D14" s="137">
        <f>Rozpocet!K14</f>
        <v>0</v>
      </c>
      <c r="E14" s="137">
        <f>Rozpocet!M14</f>
        <v>0</v>
      </c>
    </row>
    <row r="15" spans="1:5" s="133" customFormat="1" ht="12.75" customHeight="1">
      <c r="A15" s="138" t="str">
        <f>Rozpocet!D15</f>
        <v>5</v>
      </c>
      <c r="B15" s="139" t="str">
        <f>Rozpocet!E15</f>
        <v>Komunikace</v>
      </c>
      <c r="C15" s="140">
        <f>Rozpocet!I15</f>
        <v>0</v>
      </c>
      <c r="D15" s="141">
        <f>Rozpocet!K15</f>
        <v>0</v>
      </c>
      <c r="E15" s="141">
        <f>Rozpocet!M15</f>
        <v>0</v>
      </c>
    </row>
    <row r="16" spans="1:5" s="133" customFormat="1" ht="12.75" customHeight="1">
      <c r="A16" s="138" t="str">
        <f>Rozpocet!D21</f>
        <v>6</v>
      </c>
      <c r="B16" s="139" t="str">
        <f>Rozpocet!E21</f>
        <v>Úpravy povrchů, podlahy a osazování výplní</v>
      </c>
      <c r="C16" s="140">
        <f>Rozpocet!I21</f>
        <v>0</v>
      </c>
      <c r="D16" s="141">
        <f>Rozpocet!K21</f>
        <v>0</v>
      </c>
      <c r="E16" s="141">
        <f>Rozpocet!M21</f>
        <v>0</v>
      </c>
    </row>
    <row r="17" spans="1:5" s="133" customFormat="1" ht="12.75" customHeight="1">
      <c r="A17" s="138" t="str">
        <f>Rozpocet!D82</f>
        <v>9</v>
      </c>
      <c r="B17" s="139" t="str">
        <f>Rozpocet!E82</f>
        <v>Ostatní konstrukce a práce-bourání</v>
      </c>
      <c r="C17" s="140">
        <f>Rozpocet!I82</f>
        <v>0</v>
      </c>
      <c r="D17" s="141">
        <f>Rozpocet!K82</f>
        <v>0</v>
      </c>
      <c r="E17" s="141">
        <f>Rozpocet!M82</f>
        <v>0</v>
      </c>
    </row>
    <row r="18" spans="1:5" s="133" customFormat="1" ht="12.75" customHeight="1">
      <c r="A18" s="142" t="str">
        <f>Rozpocet!D113</f>
        <v>99</v>
      </c>
      <c r="B18" s="143" t="str">
        <f>Rozpocet!E113</f>
        <v>Přesun hmot</v>
      </c>
      <c r="C18" s="144">
        <f>Rozpocet!I113</f>
        <v>0</v>
      </c>
      <c r="D18" s="145">
        <f>Rozpocet!K113</f>
        <v>0</v>
      </c>
      <c r="E18" s="145">
        <f>Rozpocet!M113</f>
        <v>0</v>
      </c>
    </row>
    <row r="19" spans="1:5" s="133" customFormat="1" ht="12.75" customHeight="1">
      <c r="A19" s="134" t="str">
        <f>Rozpocet!D115</f>
        <v>PSV</v>
      </c>
      <c r="B19" s="135" t="str">
        <f>Rozpocet!E115</f>
        <v>Práce a dodávky PSV</v>
      </c>
      <c r="C19" s="136">
        <f>Rozpocet!I115</f>
        <v>0</v>
      </c>
      <c r="D19" s="137">
        <f>Rozpocet!K115</f>
        <v>0</v>
      </c>
      <c r="E19" s="137">
        <f>Rozpocet!M115</f>
        <v>0</v>
      </c>
    </row>
    <row r="20" spans="1:5" s="133" customFormat="1" ht="12.75" customHeight="1">
      <c r="A20" s="138" t="str">
        <f>Rozpocet!D116</f>
        <v>711</v>
      </c>
      <c r="B20" s="139" t="str">
        <f>Rozpocet!E116</f>
        <v>Izolace proti vodě, vlhkosti a plynům</v>
      </c>
      <c r="C20" s="140">
        <f>Rozpocet!I116</f>
        <v>0</v>
      </c>
      <c r="D20" s="141">
        <f>Rozpocet!K116</f>
        <v>0</v>
      </c>
      <c r="E20" s="141">
        <f>Rozpocet!M116</f>
        <v>0</v>
      </c>
    </row>
    <row r="21" spans="1:5" s="133" customFormat="1" ht="12.75" customHeight="1">
      <c r="A21" s="138" t="str">
        <f>Rozpocet!D127</f>
        <v>713</v>
      </c>
      <c r="B21" s="139" t="str">
        <f>Rozpocet!E127</f>
        <v>Izolace tepelné</v>
      </c>
      <c r="C21" s="140">
        <f>Rozpocet!I127</f>
        <v>0</v>
      </c>
      <c r="D21" s="141">
        <f>Rozpocet!K127</f>
        <v>0</v>
      </c>
      <c r="E21" s="141">
        <f>Rozpocet!M127</f>
        <v>0</v>
      </c>
    </row>
    <row r="22" spans="1:5" s="133" customFormat="1" ht="12.75" customHeight="1">
      <c r="A22" s="138" t="str">
        <f>Rozpocet!D139</f>
        <v>721</v>
      </c>
      <c r="B22" s="139" t="str">
        <f>Rozpocet!E139</f>
        <v>Zdravotechnika - vnitřní kanalizace</v>
      </c>
      <c r="C22" s="140">
        <f>Rozpocet!I139</f>
        <v>0</v>
      </c>
      <c r="D22" s="141">
        <f>Rozpocet!K139</f>
        <v>0</v>
      </c>
      <c r="E22" s="141">
        <f>Rozpocet!M139</f>
        <v>0</v>
      </c>
    </row>
    <row r="23" spans="1:5" s="133" customFormat="1" ht="12.75" customHeight="1">
      <c r="A23" s="138" t="str">
        <f>Rozpocet!D145</f>
        <v>722</v>
      </c>
      <c r="B23" s="139" t="str">
        <f>Rozpocet!E145</f>
        <v>Zdravotechnika - vnitřní vodovod</v>
      </c>
      <c r="C23" s="140">
        <f>Rozpocet!I145</f>
        <v>0</v>
      </c>
      <c r="D23" s="141">
        <f>Rozpocet!K145</f>
        <v>0</v>
      </c>
      <c r="E23" s="141">
        <f>Rozpocet!M145</f>
        <v>0</v>
      </c>
    </row>
    <row r="24" spans="1:5" s="133" customFormat="1" ht="12.75" customHeight="1">
      <c r="A24" s="138" t="str">
        <f>Rozpocet!D149</f>
        <v>725</v>
      </c>
      <c r="B24" s="139" t="str">
        <f>Rozpocet!E149</f>
        <v>Zdravotechnika - zařizovací předměty</v>
      </c>
      <c r="C24" s="140">
        <f>Rozpocet!I149</f>
        <v>0</v>
      </c>
      <c r="D24" s="141">
        <f>Rozpocet!K149</f>
        <v>0</v>
      </c>
      <c r="E24" s="141">
        <f>Rozpocet!M149</f>
        <v>0</v>
      </c>
    </row>
    <row r="25" spans="1:5" s="133" customFormat="1" ht="12.75" customHeight="1">
      <c r="A25" s="138" t="str">
        <f>Rozpocet!D162</f>
        <v>735</v>
      </c>
      <c r="B25" s="139" t="str">
        <f>Rozpocet!E162</f>
        <v>Ústřední vytápění - otopná tělesa</v>
      </c>
      <c r="C25" s="140">
        <f>Rozpocet!I162</f>
        <v>0</v>
      </c>
      <c r="D25" s="141">
        <f>Rozpocet!K162</f>
        <v>0</v>
      </c>
      <c r="E25" s="141">
        <f>Rozpocet!M162</f>
        <v>0</v>
      </c>
    </row>
    <row r="26" spans="1:5" s="133" customFormat="1" ht="12.75" customHeight="1">
      <c r="A26" s="138" t="str">
        <f>Rozpocet!D168</f>
        <v>762</v>
      </c>
      <c r="B26" s="139" t="str">
        <f>Rozpocet!E168</f>
        <v>Konstrukce tesařské</v>
      </c>
      <c r="C26" s="140">
        <f>Rozpocet!I168</f>
        <v>0</v>
      </c>
      <c r="D26" s="141">
        <f>Rozpocet!K168</f>
        <v>0</v>
      </c>
      <c r="E26" s="141">
        <f>Rozpocet!M168</f>
        <v>0</v>
      </c>
    </row>
    <row r="27" spans="1:5" s="133" customFormat="1" ht="12.75" customHeight="1">
      <c r="A27" s="138" t="str">
        <f>Rozpocet!D179</f>
        <v>763</v>
      </c>
      <c r="B27" s="139" t="str">
        <f>Rozpocet!E179</f>
        <v>Konstrukce montované z desek, dílců a panelů</v>
      </c>
      <c r="C27" s="140">
        <f>Rozpocet!I179</f>
        <v>0</v>
      </c>
      <c r="D27" s="141">
        <f>Rozpocet!K179</f>
        <v>0</v>
      </c>
      <c r="E27" s="141">
        <f>Rozpocet!M179</f>
        <v>0</v>
      </c>
    </row>
    <row r="28" spans="1:5" s="133" customFormat="1" ht="12.75" customHeight="1">
      <c r="A28" s="138" t="str">
        <f>Rozpocet!D199</f>
        <v>766</v>
      </c>
      <c r="B28" s="139" t="str">
        <f>Rozpocet!E199</f>
        <v>Konstrukce truhlářské</v>
      </c>
      <c r="C28" s="140">
        <f>Rozpocet!I199</f>
        <v>0</v>
      </c>
      <c r="D28" s="141">
        <f>Rozpocet!K199</f>
        <v>0</v>
      </c>
      <c r="E28" s="141">
        <f>Rozpocet!M199</f>
        <v>0</v>
      </c>
    </row>
    <row r="29" spans="1:5" s="133" customFormat="1" ht="12.75" customHeight="1">
      <c r="A29" s="138" t="str">
        <f>Rozpocet!D233</f>
        <v>767</v>
      </c>
      <c r="B29" s="139" t="str">
        <f>Rozpocet!E233</f>
        <v>Konstrukce zámečnické</v>
      </c>
      <c r="C29" s="140">
        <f>Rozpocet!I233</f>
        <v>0</v>
      </c>
      <c r="D29" s="141">
        <f>Rozpocet!K233</f>
        <v>0</v>
      </c>
      <c r="E29" s="141">
        <f>Rozpocet!M233</f>
        <v>0</v>
      </c>
    </row>
    <row r="30" spans="1:5" s="133" customFormat="1" ht="12.75" customHeight="1">
      <c r="A30" s="138" t="str">
        <f>Rozpocet!D240</f>
        <v>771</v>
      </c>
      <c r="B30" s="139" t="str">
        <f>Rozpocet!E240</f>
        <v>Podlahy z dlaždic</v>
      </c>
      <c r="C30" s="140">
        <f>Rozpocet!I240</f>
        <v>0</v>
      </c>
      <c r="D30" s="141">
        <f>Rozpocet!K240</f>
        <v>0</v>
      </c>
      <c r="E30" s="141">
        <f>Rozpocet!M240</f>
        <v>0</v>
      </c>
    </row>
    <row r="31" spans="1:5" s="133" customFormat="1" ht="12.75" customHeight="1">
      <c r="A31" s="138" t="str">
        <f>Rozpocet!D262</f>
        <v>776</v>
      </c>
      <c r="B31" s="139" t="str">
        <f>Rozpocet!E262</f>
        <v>Podlahy povlakové</v>
      </c>
      <c r="C31" s="140">
        <f>Rozpocet!I262</f>
        <v>0</v>
      </c>
      <c r="D31" s="141">
        <f>Rozpocet!K262</f>
        <v>0</v>
      </c>
      <c r="E31" s="141">
        <f>Rozpocet!M262</f>
        <v>0</v>
      </c>
    </row>
    <row r="32" spans="1:5" s="133" customFormat="1" ht="12.75" customHeight="1">
      <c r="A32" s="138" t="str">
        <f>Rozpocet!D274</f>
        <v>781</v>
      </c>
      <c r="B32" s="139" t="str">
        <f>Rozpocet!E274</f>
        <v>Dokončovací práce - obklady keramické</v>
      </c>
      <c r="C32" s="140">
        <f>Rozpocet!I274</f>
        <v>0</v>
      </c>
      <c r="D32" s="141">
        <f>Rozpocet!K274</f>
        <v>0</v>
      </c>
      <c r="E32" s="141">
        <f>Rozpocet!M274</f>
        <v>0</v>
      </c>
    </row>
    <row r="33" spans="1:5" s="133" customFormat="1" ht="12.75" customHeight="1">
      <c r="A33" s="138" t="str">
        <f>Rozpocet!D286</f>
        <v>783</v>
      </c>
      <c r="B33" s="139" t="str">
        <f>Rozpocet!E286</f>
        <v>Dokončovací práce - nátěry</v>
      </c>
      <c r="C33" s="140">
        <f>Rozpocet!I286</f>
        <v>0</v>
      </c>
      <c r="D33" s="141">
        <f>Rozpocet!K286</f>
        <v>0</v>
      </c>
      <c r="E33" s="141">
        <f>Rozpocet!M286</f>
        <v>0</v>
      </c>
    </row>
    <row r="34" spans="1:5" s="133" customFormat="1" ht="12.75" customHeight="1">
      <c r="A34" s="138" t="str">
        <f>Rozpocet!D299</f>
        <v>784</v>
      </c>
      <c r="B34" s="139" t="str">
        <f>Rozpocet!E299</f>
        <v>Dokončovací práce - malby</v>
      </c>
      <c r="C34" s="140">
        <f>Rozpocet!I299</f>
        <v>0</v>
      </c>
      <c r="D34" s="141">
        <f>Rozpocet!K299</f>
        <v>0</v>
      </c>
      <c r="E34" s="141">
        <f>Rozpocet!M299</f>
        <v>0</v>
      </c>
    </row>
    <row r="35" spans="1:5" s="133" customFormat="1" ht="12.75" customHeight="1">
      <c r="A35" s="134" t="str">
        <f>Rozpocet!D309</f>
        <v>M</v>
      </c>
      <c r="B35" s="135" t="str">
        <f>Rozpocet!E309</f>
        <v>Práce a dodávky M</v>
      </c>
      <c r="C35" s="136">
        <f>Rozpocet!I309</f>
        <v>0</v>
      </c>
      <c r="D35" s="137">
        <f>Rozpocet!K309</f>
        <v>0</v>
      </c>
      <c r="E35" s="137">
        <f>Rozpocet!M309</f>
        <v>0</v>
      </c>
    </row>
    <row r="36" spans="1:5" s="133" customFormat="1" ht="12.75" customHeight="1">
      <c r="A36" s="138" t="str">
        <f>Rozpocet!D310</f>
        <v>21-M</v>
      </c>
      <c r="B36" s="139" t="str">
        <f>Rozpocet!E310</f>
        <v>Elektromontáže</v>
      </c>
      <c r="C36" s="140">
        <f>Rozpocet!I310</f>
        <v>0</v>
      </c>
      <c r="D36" s="141">
        <f>Rozpocet!K310</f>
        <v>0</v>
      </c>
      <c r="E36" s="141">
        <f>Rozpocet!M310</f>
        <v>0</v>
      </c>
    </row>
    <row r="37" spans="2:5" s="146" customFormat="1" ht="12.75" customHeight="1">
      <c r="B37" s="147" t="s">
        <v>89</v>
      </c>
      <c r="C37" s="148">
        <f>Rozpocet!I320</f>
        <v>0</v>
      </c>
      <c r="D37" s="149">
        <f>Rozpocet!K320</f>
        <v>0</v>
      </c>
      <c r="E37" s="149">
        <f>Rozpocet!M320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5" t="s">
        <v>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</row>
    <row r="2" spans="1:16" ht="11.25" customHeight="1">
      <c r="A2" s="117" t="s">
        <v>76</v>
      </c>
      <c r="B2" s="118"/>
      <c r="C2" s="118" t="str">
        <f>'Krycí list'!E5</f>
        <v>Rekonstrukce finské chaty č.25 v rekreačním areálu Dolce</v>
      </c>
      <c r="D2" s="118"/>
      <c r="E2" s="118"/>
      <c r="F2" s="118"/>
      <c r="G2" s="118"/>
      <c r="H2" s="118"/>
      <c r="I2" s="118"/>
      <c r="J2" s="118"/>
      <c r="K2" s="118"/>
      <c r="L2" s="150"/>
      <c r="M2" s="150"/>
      <c r="N2" s="150"/>
      <c r="O2" s="151"/>
      <c r="P2" s="151"/>
    </row>
    <row r="3" spans="1:16" ht="11.25" customHeight="1">
      <c r="A3" s="117" t="s">
        <v>77</v>
      </c>
      <c r="B3" s="118"/>
      <c r="C3" s="118" t="str">
        <f>'Krycí list'!E7</f>
        <v> </v>
      </c>
      <c r="D3" s="118"/>
      <c r="E3" s="118"/>
      <c r="F3" s="118"/>
      <c r="G3" s="118"/>
      <c r="H3" s="118"/>
      <c r="I3" s="118"/>
      <c r="J3" s="118"/>
      <c r="K3" s="118"/>
      <c r="L3" s="150"/>
      <c r="M3" s="150"/>
      <c r="N3" s="150"/>
      <c r="O3" s="151"/>
      <c r="P3" s="151"/>
    </row>
    <row r="4" spans="1:16" ht="11.25" customHeight="1">
      <c r="A4" s="117" t="s">
        <v>78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50"/>
      <c r="M4" s="150"/>
      <c r="N4" s="150"/>
      <c r="O4" s="151"/>
      <c r="P4" s="151"/>
    </row>
    <row r="5" spans="1:16" ht="11.25" customHeight="1">
      <c r="A5" s="118" t="s">
        <v>91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50"/>
      <c r="M5" s="150"/>
      <c r="N5" s="150"/>
      <c r="O5" s="151"/>
      <c r="P5" s="151"/>
    </row>
    <row r="6" spans="1:16" ht="6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50"/>
      <c r="M6" s="150"/>
      <c r="N6" s="150"/>
      <c r="O6" s="151"/>
      <c r="P6" s="151"/>
    </row>
    <row r="7" spans="1:16" ht="11.25" customHeight="1">
      <c r="A7" s="118" t="s">
        <v>80</v>
      </c>
      <c r="B7" s="118"/>
      <c r="C7" s="118" t="str">
        <f>'Krycí list'!E26</f>
        <v>Město Trutnov</v>
      </c>
      <c r="D7" s="118"/>
      <c r="E7" s="118"/>
      <c r="F7" s="118"/>
      <c r="G7" s="118"/>
      <c r="H7" s="118"/>
      <c r="I7" s="118"/>
      <c r="J7" s="118"/>
      <c r="K7" s="118"/>
      <c r="L7" s="150"/>
      <c r="M7" s="150"/>
      <c r="N7" s="150"/>
      <c r="O7" s="151"/>
      <c r="P7" s="151"/>
    </row>
    <row r="8" spans="1:16" ht="11.25" customHeight="1">
      <c r="A8" s="118" t="s">
        <v>81</v>
      </c>
      <c r="B8" s="118"/>
      <c r="C8" s="118" t="str">
        <f>'Krycí list'!E28</f>
        <v>bude určen výběrovým řízením</v>
      </c>
      <c r="D8" s="118"/>
      <c r="E8" s="118"/>
      <c r="F8" s="118"/>
      <c r="G8" s="118"/>
      <c r="H8" s="118"/>
      <c r="I8" s="118"/>
      <c r="J8" s="118"/>
      <c r="K8" s="118"/>
      <c r="L8" s="150"/>
      <c r="M8" s="150"/>
      <c r="N8" s="150"/>
      <c r="O8" s="151"/>
      <c r="P8" s="151"/>
    </row>
    <row r="9" spans="1:16" ht="11.25" customHeight="1">
      <c r="A9" s="118" t="s">
        <v>82</v>
      </c>
      <c r="B9" s="118"/>
      <c r="C9" s="118" t="s">
        <v>83</v>
      </c>
      <c r="D9" s="118"/>
      <c r="E9" s="118"/>
      <c r="F9" s="118"/>
      <c r="G9" s="118"/>
      <c r="H9" s="118"/>
      <c r="I9" s="118"/>
      <c r="J9" s="118"/>
      <c r="K9" s="118"/>
      <c r="L9" s="150"/>
      <c r="M9" s="150"/>
      <c r="N9" s="150"/>
      <c r="O9" s="151"/>
      <c r="P9" s="151"/>
    </row>
    <row r="10" spans="1:16" ht="5.25" customHeight="1">
      <c r="A10" s="150"/>
      <c r="B10" s="150"/>
      <c r="C10" s="150"/>
      <c r="D10" s="150"/>
      <c r="E10" s="150"/>
      <c r="F10" s="150"/>
      <c r="G10" s="150"/>
      <c r="H10" s="183"/>
      <c r="I10" s="150"/>
      <c r="J10" s="150"/>
      <c r="K10" s="150"/>
      <c r="L10" s="150"/>
      <c r="M10" s="150"/>
      <c r="N10" s="183"/>
      <c r="O10" s="151"/>
      <c r="P10" s="151"/>
    </row>
    <row r="11" spans="1:16" ht="21.75" customHeight="1">
      <c r="A11" s="122" t="s">
        <v>92</v>
      </c>
      <c r="B11" s="123" t="s">
        <v>93</v>
      </c>
      <c r="C11" s="123" t="s">
        <v>94</v>
      </c>
      <c r="D11" s="123" t="s">
        <v>95</v>
      </c>
      <c r="E11" s="123" t="s">
        <v>85</v>
      </c>
      <c r="F11" s="123" t="s">
        <v>96</v>
      </c>
      <c r="G11" s="123" t="s">
        <v>97</v>
      </c>
      <c r="H11" s="184" t="s">
        <v>98</v>
      </c>
      <c r="I11" s="123" t="s">
        <v>86</v>
      </c>
      <c r="J11" s="123" t="s">
        <v>99</v>
      </c>
      <c r="K11" s="123" t="s">
        <v>87</v>
      </c>
      <c r="L11" s="123" t="s">
        <v>100</v>
      </c>
      <c r="M11" s="123" t="s">
        <v>101</v>
      </c>
      <c r="N11" s="193" t="s">
        <v>102</v>
      </c>
      <c r="O11" s="152" t="s">
        <v>103</v>
      </c>
      <c r="P11" s="153" t="s">
        <v>104</v>
      </c>
    </row>
    <row r="12" spans="1:16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85">
        <v>8</v>
      </c>
      <c r="I12" s="127">
        <v>9</v>
      </c>
      <c r="J12" s="127"/>
      <c r="K12" s="127"/>
      <c r="L12" s="127"/>
      <c r="M12" s="127"/>
      <c r="N12" s="194">
        <v>10</v>
      </c>
      <c r="O12" s="154">
        <v>11</v>
      </c>
      <c r="P12" s="155">
        <v>12</v>
      </c>
    </row>
    <row r="13" spans="1:16" ht="3.75" customHeight="1">
      <c r="A13" s="150"/>
      <c r="B13" s="150"/>
      <c r="C13" s="150"/>
      <c r="D13" s="150"/>
      <c r="E13" s="150"/>
      <c r="F13" s="150"/>
      <c r="G13" s="150"/>
      <c r="H13" s="183"/>
      <c r="I13" s="150"/>
      <c r="J13" s="150"/>
      <c r="K13" s="150"/>
      <c r="L13" s="150"/>
      <c r="M13" s="150"/>
      <c r="N13" s="183"/>
      <c r="O13" s="151"/>
      <c r="P13" s="156"/>
    </row>
    <row r="14" spans="1:16" s="133" customFormat="1" ht="12.75" customHeight="1">
      <c r="A14" s="157"/>
      <c r="B14" s="158" t="s">
        <v>63</v>
      </c>
      <c r="C14" s="157"/>
      <c r="D14" s="157" t="s">
        <v>42</v>
      </c>
      <c r="E14" s="157" t="s">
        <v>105</v>
      </c>
      <c r="F14" s="157"/>
      <c r="G14" s="157"/>
      <c r="H14" s="186"/>
      <c r="I14" s="159">
        <f>I15+I21+I82</f>
        <v>0</v>
      </c>
      <c r="J14" s="157"/>
      <c r="K14" s="160">
        <f>K15+K21+K82</f>
        <v>0</v>
      </c>
      <c r="L14" s="157"/>
      <c r="M14" s="160">
        <f>M15+M21+M82</f>
        <v>0</v>
      </c>
      <c r="N14" s="186"/>
      <c r="P14" s="135" t="s">
        <v>106</v>
      </c>
    </row>
    <row r="15" spans="2:16" s="133" customFormat="1" ht="12.75" customHeight="1">
      <c r="B15" s="138" t="s">
        <v>63</v>
      </c>
      <c r="D15" s="139" t="s">
        <v>107</v>
      </c>
      <c r="E15" s="139" t="s">
        <v>108</v>
      </c>
      <c r="H15" s="187"/>
      <c r="I15" s="140">
        <f>SUM(I16:I20)</f>
        <v>0</v>
      </c>
      <c r="K15" s="141">
        <f>SUM(K16:K20)</f>
        <v>0</v>
      </c>
      <c r="M15" s="141">
        <f>SUM(M16:M20)</f>
        <v>0</v>
      </c>
      <c r="N15" s="187"/>
      <c r="P15" s="139" t="s">
        <v>109</v>
      </c>
    </row>
    <row r="16" spans="1:16" s="17" customFormat="1" ht="24" customHeight="1">
      <c r="A16" s="161" t="s">
        <v>109</v>
      </c>
      <c r="B16" s="161" t="s">
        <v>110</v>
      </c>
      <c r="C16" s="161" t="s">
        <v>111</v>
      </c>
      <c r="D16" s="17" t="s">
        <v>112</v>
      </c>
      <c r="E16" s="162" t="s">
        <v>113</v>
      </c>
      <c r="F16" s="161" t="s">
        <v>114</v>
      </c>
      <c r="G16" s="163">
        <v>8.9</v>
      </c>
      <c r="H16" s="188">
        <v>0</v>
      </c>
      <c r="I16" s="164">
        <f>ROUND(G16*H16,2)</f>
        <v>0</v>
      </c>
      <c r="J16" s="165">
        <v>0</v>
      </c>
      <c r="K16" s="163">
        <f>G16*J16</f>
        <v>0</v>
      </c>
      <c r="L16" s="165">
        <v>0</v>
      </c>
      <c r="M16" s="163">
        <f>G16*L16</f>
        <v>0</v>
      </c>
      <c r="N16" s="195">
        <v>21</v>
      </c>
      <c r="O16" s="166">
        <v>4</v>
      </c>
      <c r="P16" s="17" t="s">
        <v>115</v>
      </c>
    </row>
    <row r="17" spans="4:18" s="17" customFormat="1" ht="15.75" customHeight="1">
      <c r="D17" s="167"/>
      <c r="E17" s="167" t="s">
        <v>116</v>
      </c>
      <c r="G17" s="168">
        <v>2.4</v>
      </c>
      <c r="H17" s="189"/>
      <c r="N17" s="189"/>
      <c r="P17" s="167" t="s">
        <v>115</v>
      </c>
      <c r="Q17" s="167" t="s">
        <v>115</v>
      </c>
      <c r="R17" s="167" t="s">
        <v>117</v>
      </c>
    </row>
    <row r="18" spans="4:18" s="17" customFormat="1" ht="15.75" customHeight="1">
      <c r="D18" s="167"/>
      <c r="E18" s="167" t="s">
        <v>118</v>
      </c>
      <c r="G18" s="168">
        <v>6.5</v>
      </c>
      <c r="H18" s="189"/>
      <c r="N18" s="189"/>
      <c r="P18" s="167" t="s">
        <v>115</v>
      </c>
      <c r="Q18" s="167" t="s">
        <v>115</v>
      </c>
      <c r="R18" s="167" t="s">
        <v>117</v>
      </c>
    </row>
    <row r="19" spans="4:18" s="17" customFormat="1" ht="15.75" customHeight="1">
      <c r="D19" s="169"/>
      <c r="E19" s="169" t="s">
        <v>119</v>
      </c>
      <c r="G19" s="170">
        <v>8.9</v>
      </c>
      <c r="H19" s="189"/>
      <c r="N19" s="189"/>
      <c r="P19" s="169" t="s">
        <v>115</v>
      </c>
      <c r="Q19" s="169" t="s">
        <v>120</v>
      </c>
      <c r="R19" s="169" t="s">
        <v>117</v>
      </c>
    </row>
    <row r="20" spans="1:16" s="17" customFormat="1" ht="13.5" customHeight="1">
      <c r="A20" s="171" t="s">
        <v>115</v>
      </c>
      <c r="B20" s="171" t="s">
        <v>121</v>
      </c>
      <c r="C20" s="171" t="s">
        <v>122</v>
      </c>
      <c r="D20" s="172" t="s">
        <v>123</v>
      </c>
      <c r="E20" s="173" t="s">
        <v>124</v>
      </c>
      <c r="F20" s="171" t="s">
        <v>114</v>
      </c>
      <c r="G20" s="174">
        <v>9.345</v>
      </c>
      <c r="H20" s="190">
        <v>0</v>
      </c>
      <c r="I20" s="175">
        <f>ROUND(G20*H20,2)</f>
        <v>0</v>
      </c>
      <c r="J20" s="176">
        <v>0</v>
      </c>
      <c r="K20" s="174">
        <f>G20*J20</f>
        <v>0</v>
      </c>
      <c r="L20" s="176">
        <v>0</v>
      </c>
      <c r="M20" s="174">
        <f>G20*L20</f>
        <v>0</v>
      </c>
      <c r="N20" s="196">
        <v>21</v>
      </c>
      <c r="O20" s="177">
        <v>8</v>
      </c>
      <c r="P20" s="172" t="s">
        <v>115</v>
      </c>
    </row>
    <row r="21" spans="2:16" s="133" customFormat="1" ht="12.75" customHeight="1">
      <c r="B21" s="138" t="s">
        <v>63</v>
      </c>
      <c r="D21" s="139" t="s">
        <v>125</v>
      </c>
      <c r="E21" s="139" t="s">
        <v>126</v>
      </c>
      <c r="H21" s="187"/>
      <c r="I21" s="140">
        <f>SUM(I22:I81)</f>
        <v>0</v>
      </c>
      <c r="K21" s="141">
        <f>SUM(K22:K81)</f>
        <v>0</v>
      </c>
      <c r="M21" s="141">
        <f>SUM(M22:M81)</f>
        <v>0</v>
      </c>
      <c r="N21" s="187"/>
      <c r="P21" s="139" t="s">
        <v>109</v>
      </c>
    </row>
    <row r="22" spans="1:16" s="17" customFormat="1" ht="13.5" customHeight="1">
      <c r="A22" s="161" t="s">
        <v>127</v>
      </c>
      <c r="B22" s="161" t="s">
        <v>110</v>
      </c>
      <c r="C22" s="161" t="s">
        <v>128</v>
      </c>
      <c r="D22" s="17" t="s">
        <v>129</v>
      </c>
      <c r="E22" s="162" t="s">
        <v>130</v>
      </c>
      <c r="F22" s="161" t="s">
        <v>114</v>
      </c>
      <c r="G22" s="163">
        <v>36.642</v>
      </c>
      <c r="H22" s="188">
        <v>0</v>
      </c>
      <c r="I22" s="164">
        <f>ROUND(G22*H22,2)</f>
        <v>0</v>
      </c>
      <c r="J22" s="165">
        <v>0</v>
      </c>
      <c r="K22" s="163">
        <f>G22*J22</f>
        <v>0</v>
      </c>
      <c r="L22" s="165">
        <v>0</v>
      </c>
      <c r="M22" s="163">
        <f>G22*L22</f>
        <v>0</v>
      </c>
      <c r="N22" s="195">
        <v>21</v>
      </c>
      <c r="O22" s="166">
        <v>4</v>
      </c>
      <c r="P22" s="17" t="s">
        <v>115</v>
      </c>
    </row>
    <row r="23" spans="4:18" s="17" customFormat="1" ht="15.75" customHeight="1">
      <c r="D23" s="178"/>
      <c r="E23" s="178" t="s">
        <v>131</v>
      </c>
      <c r="G23" s="179"/>
      <c r="H23" s="189"/>
      <c r="N23" s="189"/>
      <c r="P23" s="178" t="s">
        <v>115</v>
      </c>
      <c r="Q23" s="178" t="s">
        <v>109</v>
      </c>
      <c r="R23" s="178" t="s">
        <v>117</v>
      </c>
    </row>
    <row r="24" spans="4:18" s="17" customFormat="1" ht="15.75" customHeight="1">
      <c r="D24" s="167"/>
      <c r="E24" s="167" t="s">
        <v>132</v>
      </c>
      <c r="G24" s="168">
        <v>29.338</v>
      </c>
      <c r="H24" s="189"/>
      <c r="N24" s="189"/>
      <c r="P24" s="167" t="s">
        <v>115</v>
      </c>
      <c r="Q24" s="167" t="s">
        <v>115</v>
      </c>
      <c r="R24" s="167" t="s">
        <v>117</v>
      </c>
    </row>
    <row r="25" spans="4:18" s="17" customFormat="1" ht="15.75" customHeight="1">
      <c r="D25" s="180"/>
      <c r="E25" s="180" t="s">
        <v>133</v>
      </c>
      <c r="G25" s="181">
        <v>29.338</v>
      </c>
      <c r="H25" s="189"/>
      <c r="N25" s="189"/>
      <c r="P25" s="180" t="s">
        <v>115</v>
      </c>
      <c r="Q25" s="180" t="s">
        <v>127</v>
      </c>
      <c r="R25" s="180" t="s">
        <v>117</v>
      </c>
    </row>
    <row r="26" spans="4:18" s="17" customFormat="1" ht="15.75" customHeight="1">
      <c r="D26" s="178"/>
      <c r="E26" s="178" t="s">
        <v>134</v>
      </c>
      <c r="G26" s="182"/>
      <c r="H26" s="189"/>
      <c r="N26" s="189"/>
      <c r="P26" s="178" t="s">
        <v>115</v>
      </c>
      <c r="Q26" s="178" t="s">
        <v>109</v>
      </c>
      <c r="R26" s="178" t="s">
        <v>117</v>
      </c>
    </row>
    <row r="27" spans="4:18" s="17" customFormat="1" ht="15.75" customHeight="1">
      <c r="D27" s="167"/>
      <c r="E27" s="167" t="s">
        <v>135</v>
      </c>
      <c r="G27" s="168">
        <v>7.304</v>
      </c>
      <c r="H27" s="189"/>
      <c r="N27" s="189"/>
      <c r="P27" s="167" t="s">
        <v>115</v>
      </c>
      <c r="Q27" s="167" t="s">
        <v>115</v>
      </c>
      <c r="R27" s="167" t="s">
        <v>117</v>
      </c>
    </row>
    <row r="28" spans="4:18" s="17" customFormat="1" ht="15.75" customHeight="1">
      <c r="D28" s="180"/>
      <c r="E28" s="180" t="s">
        <v>133</v>
      </c>
      <c r="G28" s="181">
        <v>7.304</v>
      </c>
      <c r="H28" s="189"/>
      <c r="N28" s="189"/>
      <c r="P28" s="180" t="s">
        <v>115</v>
      </c>
      <c r="Q28" s="180" t="s">
        <v>127</v>
      </c>
      <c r="R28" s="180" t="s">
        <v>117</v>
      </c>
    </row>
    <row r="29" spans="4:18" s="17" customFormat="1" ht="15.75" customHeight="1">
      <c r="D29" s="169"/>
      <c r="E29" s="169" t="s">
        <v>119</v>
      </c>
      <c r="G29" s="170">
        <v>36.642</v>
      </c>
      <c r="H29" s="189"/>
      <c r="N29" s="189"/>
      <c r="P29" s="169" t="s">
        <v>115</v>
      </c>
      <c r="Q29" s="169" t="s">
        <v>120</v>
      </c>
      <c r="R29" s="169" t="s">
        <v>117</v>
      </c>
    </row>
    <row r="30" spans="1:16" s="17" customFormat="1" ht="24" customHeight="1">
      <c r="A30" s="161" t="s">
        <v>120</v>
      </c>
      <c r="B30" s="161" t="s">
        <v>110</v>
      </c>
      <c r="C30" s="161" t="s">
        <v>136</v>
      </c>
      <c r="D30" s="17" t="s">
        <v>137</v>
      </c>
      <c r="E30" s="162" t="s">
        <v>138</v>
      </c>
      <c r="F30" s="161" t="s">
        <v>114</v>
      </c>
      <c r="G30" s="163">
        <v>41.542</v>
      </c>
      <c r="H30" s="188">
        <v>0</v>
      </c>
      <c r="I30" s="164">
        <f>ROUND(G30*H30,2)</f>
        <v>0</v>
      </c>
      <c r="J30" s="165">
        <v>0</v>
      </c>
      <c r="K30" s="163">
        <f>G30*J30</f>
        <v>0</v>
      </c>
      <c r="L30" s="165">
        <v>0</v>
      </c>
      <c r="M30" s="163">
        <f>G30*L30</f>
        <v>0</v>
      </c>
      <c r="N30" s="195">
        <v>21</v>
      </c>
      <c r="O30" s="166">
        <v>4</v>
      </c>
      <c r="P30" s="17" t="s">
        <v>115</v>
      </c>
    </row>
    <row r="31" spans="4:18" s="17" customFormat="1" ht="15.75" customHeight="1">
      <c r="D31" s="167"/>
      <c r="E31" s="167" t="s">
        <v>139</v>
      </c>
      <c r="G31" s="168">
        <v>41.542</v>
      </c>
      <c r="H31" s="189"/>
      <c r="N31" s="189"/>
      <c r="P31" s="167" t="s">
        <v>115</v>
      </c>
      <c r="Q31" s="167" t="s">
        <v>115</v>
      </c>
      <c r="R31" s="167" t="s">
        <v>117</v>
      </c>
    </row>
    <row r="32" spans="1:16" s="17" customFormat="1" ht="13.5" customHeight="1">
      <c r="A32" s="161" t="s">
        <v>107</v>
      </c>
      <c r="B32" s="161" t="s">
        <v>110</v>
      </c>
      <c r="C32" s="161" t="s">
        <v>128</v>
      </c>
      <c r="D32" s="17" t="s">
        <v>140</v>
      </c>
      <c r="E32" s="162" t="s">
        <v>141</v>
      </c>
      <c r="F32" s="161" t="s">
        <v>114</v>
      </c>
      <c r="G32" s="163">
        <v>17.886</v>
      </c>
      <c r="H32" s="188">
        <v>0</v>
      </c>
      <c r="I32" s="164">
        <f>ROUND(G32*H32,2)</f>
        <v>0</v>
      </c>
      <c r="J32" s="165">
        <v>0</v>
      </c>
      <c r="K32" s="163">
        <f>G32*J32</f>
        <v>0</v>
      </c>
      <c r="L32" s="165">
        <v>0</v>
      </c>
      <c r="M32" s="163">
        <f>G32*L32</f>
        <v>0</v>
      </c>
      <c r="N32" s="195">
        <v>21</v>
      </c>
      <c r="O32" s="166">
        <v>4</v>
      </c>
      <c r="P32" s="17" t="s">
        <v>115</v>
      </c>
    </row>
    <row r="33" spans="4:18" s="17" customFormat="1" ht="15.75" customHeight="1">
      <c r="D33" s="167"/>
      <c r="E33" s="167" t="s">
        <v>142</v>
      </c>
      <c r="G33" s="168">
        <v>17.886</v>
      </c>
      <c r="H33" s="189"/>
      <c r="N33" s="189"/>
      <c r="P33" s="167" t="s">
        <v>115</v>
      </c>
      <c r="Q33" s="167" t="s">
        <v>115</v>
      </c>
      <c r="R33" s="167" t="s">
        <v>117</v>
      </c>
    </row>
    <row r="34" spans="1:16" s="17" customFormat="1" ht="24" customHeight="1">
      <c r="A34" s="161" t="s">
        <v>125</v>
      </c>
      <c r="B34" s="161" t="s">
        <v>110</v>
      </c>
      <c r="C34" s="161" t="s">
        <v>128</v>
      </c>
      <c r="D34" s="17" t="s">
        <v>143</v>
      </c>
      <c r="E34" s="162" t="s">
        <v>144</v>
      </c>
      <c r="F34" s="161" t="s">
        <v>114</v>
      </c>
      <c r="G34" s="163">
        <v>3.88</v>
      </c>
      <c r="H34" s="188">
        <v>0</v>
      </c>
      <c r="I34" s="164">
        <f>ROUND(G34*H34,2)</f>
        <v>0</v>
      </c>
      <c r="J34" s="165">
        <v>0</v>
      </c>
      <c r="K34" s="163">
        <f>G34*J34</f>
        <v>0</v>
      </c>
      <c r="L34" s="165">
        <v>0</v>
      </c>
      <c r="M34" s="163">
        <f>G34*L34</f>
        <v>0</v>
      </c>
      <c r="N34" s="195">
        <v>21</v>
      </c>
      <c r="O34" s="166">
        <v>4</v>
      </c>
      <c r="P34" s="17" t="s">
        <v>115</v>
      </c>
    </row>
    <row r="35" spans="4:18" s="17" customFormat="1" ht="15.75" customHeight="1">
      <c r="D35" s="167"/>
      <c r="E35" s="167" t="s">
        <v>145</v>
      </c>
      <c r="G35" s="168">
        <v>3.36</v>
      </c>
      <c r="H35" s="189"/>
      <c r="N35" s="189"/>
      <c r="P35" s="167" t="s">
        <v>115</v>
      </c>
      <c r="Q35" s="167" t="s">
        <v>115</v>
      </c>
      <c r="R35" s="167" t="s">
        <v>117</v>
      </c>
    </row>
    <row r="36" spans="4:18" s="17" customFormat="1" ht="15.75" customHeight="1">
      <c r="D36" s="167"/>
      <c r="E36" s="167" t="s">
        <v>146</v>
      </c>
      <c r="G36" s="168">
        <v>0.52</v>
      </c>
      <c r="H36" s="189"/>
      <c r="N36" s="189"/>
      <c r="P36" s="167" t="s">
        <v>115</v>
      </c>
      <c r="Q36" s="167" t="s">
        <v>115</v>
      </c>
      <c r="R36" s="167" t="s">
        <v>117</v>
      </c>
    </row>
    <row r="37" spans="4:18" s="17" customFormat="1" ht="15.75" customHeight="1">
      <c r="D37" s="169"/>
      <c r="E37" s="169" t="s">
        <v>119</v>
      </c>
      <c r="G37" s="170">
        <v>3.88</v>
      </c>
      <c r="H37" s="189"/>
      <c r="N37" s="189"/>
      <c r="P37" s="169" t="s">
        <v>115</v>
      </c>
      <c r="Q37" s="169" t="s">
        <v>120</v>
      </c>
      <c r="R37" s="169" t="s">
        <v>117</v>
      </c>
    </row>
    <row r="38" spans="1:16" s="17" customFormat="1" ht="13.5" customHeight="1">
      <c r="A38" s="161" t="s">
        <v>147</v>
      </c>
      <c r="B38" s="161" t="s">
        <v>110</v>
      </c>
      <c r="C38" s="161" t="s">
        <v>128</v>
      </c>
      <c r="D38" s="17" t="s">
        <v>148</v>
      </c>
      <c r="E38" s="162" t="s">
        <v>149</v>
      </c>
      <c r="F38" s="161" t="s">
        <v>114</v>
      </c>
      <c r="G38" s="163">
        <v>3.88</v>
      </c>
      <c r="H38" s="188">
        <v>0</v>
      </c>
      <c r="I38" s="164">
        <f>ROUND(G38*H38,2)</f>
        <v>0</v>
      </c>
      <c r="J38" s="165">
        <v>0</v>
      </c>
      <c r="K38" s="163">
        <f>G38*J38</f>
        <v>0</v>
      </c>
      <c r="L38" s="165">
        <v>0</v>
      </c>
      <c r="M38" s="163">
        <f>G38*L38</f>
        <v>0</v>
      </c>
      <c r="N38" s="195">
        <v>21</v>
      </c>
      <c r="O38" s="166">
        <v>4</v>
      </c>
      <c r="P38" s="17" t="s">
        <v>115</v>
      </c>
    </row>
    <row r="39" spans="4:18" s="17" customFormat="1" ht="15.75" customHeight="1">
      <c r="D39" s="167"/>
      <c r="E39" s="167" t="s">
        <v>145</v>
      </c>
      <c r="G39" s="168">
        <v>3.36</v>
      </c>
      <c r="H39" s="189"/>
      <c r="N39" s="189"/>
      <c r="P39" s="167" t="s">
        <v>115</v>
      </c>
      <c r="Q39" s="167" t="s">
        <v>115</v>
      </c>
      <c r="R39" s="167" t="s">
        <v>117</v>
      </c>
    </row>
    <row r="40" spans="4:18" s="17" customFormat="1" ht="15.75" customHeight="1">
      <c r="D40" s="167"/>
      <c r="E40" s="167" t="s">
        <v>146</v>
      </c>
      <c r="G40" s="168">
        <v>0.52</v>
      </c>
      <c r="H40" s="189"/>
      <c r="N40" s="189"/>
      <c r="P40" s="167" t="s">
        <v>115</v>
      </c>
      <c r="Q40" s="167" t="s">
        <v>115</v>
      </c>
      <c r="R40" s="167" t="s">
        <v>117</v>
      </c>
    </row>
    <row r="41" spans="4:18" s="17" customFormat="1" ht="15.75" customHeight="1">
      <c r="D41" s="169"/>
      <c r="E41" s="169" t="s">
        <v>119</v>
      </c>
      <c r="G41" s="170">
        <v>3.88</v>
      </c>
      <c r="H41" s="189"/>
      <c r="N41" s="189"/>
      <c r="P41" s="169" t="s">
        <v>115</v>
      </c>
      <c r="Q41" s="169" t="s">
        <v>120</v>
      </c>
      <c r="R41" s="169" t="s">
        <v>117</v>
      </c>
    </row>
    <row r="42" spans="1:16" s="17" customFormat="1" ht="13.5" customHeight="1">
      <c r="A42" s="161" t="s">
        <v>150</v>
      </c>
      <c r="B42" s="161" t="s">
        <v>110</v>
      </c>
      <c r="C42" s="161" t="s">
        <v>128</v>
      </c>
      <c r="D42" s="17" t="s">
        <v>151</v>
      </c>
      <c r="E42" s="162" t="s">
        <v>152</v>
      </c>
      <c r="F42" s="161" t="s">
        <v>114</v>
      </c>
      <c r="G42" s="163">
        <v>3.88</v>
      </c>
      <c r="H42" s="188">
        <v>0</v>
      </c>
      <c r="I42" s="164">
        <f>ROUND(G42*H42,2)</f>
        <v>0</v>
      </c>
      <c r="J42" s="165">
        <v>0</v>
      </c>
      <c r="K42" s="163">
        <f>G42*J42</f>
        <v>0</v>
      </c>
      <c r="L42" s="165">
        <v>0</v>
      </c>
      <c r="M42" s="163">
        <f>G42*L42</f>
        <v>0</v>
      </c>
      <c r="N42" s="195">
        <v>21</v>
      </c>
      <c r="O42" s="166">
        <v>4</v>
      </c>
      <c r="P42" s="17" t="s">
        <v>115</v>
      </c>
    </row>
    <row r="43" spans="4:18" s="17" customFormat="1" ht="15.75" customHeight="1">
      <c r="D43" s="167"/>
      <c r="E43" s="167" t="s">
        <v>153</v>
      </c>
      <c r="G43" s="168">
        <v>3.36</v>
      </c>
      <c r="H43" s="189"/>
      <c r="N43" s="189"/>
      <c r="P43" s="167" t="s">
        <v>115</v>
      </c>
      <c r="Q43" s="167" t="s">
        <v>115</v>
      </c>
      <c r="R43" s="167" t="s">
        <v>117</v>
      </c>
    </row>
    <row r="44" spans="4:18" s="17" customFormat="1" ht="15.75" customHeight="1">
      <c r="D44" s="167"/>
      <c r="E44" s="167" t="s">
        <v>146</v>
      </c>
      <c r="G44" s="168">
        <v>0.52</v>
      </c>
      <c r="H44" s="189"/>
      <c r="N44" s="189"/>
      <c r="P44" s="167" t="s">
        <v>115</v>
      </c>
      <c r="Q44" s="167" t="s">
        <v>115</v>
      </c>
      <c r="R44" s="167" t="s">
        <v>117</v>
      </c>
    </row>
    <row r="45" spans="4:18" s="17" customFormat="1" ht="15.75" customHeight="1">
      <c r="D45" s="169"/>
      <c r="E45" s="169" t="s">
        <v>119</v>
      </c>
      <c r="G45" s="170">
        <v>3.88</v>
      </c>
      <c r="H45" s="189"/>
      <c r="N45" s="189"/>
      <c r="P45" s="169" t="s">
        <v>115</v>
      </c>
      <c r="Q45" s="169" t="s">
        <v>120</v>
      </c>
      <c r="R45" s="169" t="s">
        <v>117</v>
      </c>
    </row>
    <row r="46" spans="1:16" s="17" customFormat="1" ht="13.5" customHeight="1">
      <c r="A46" s="161" t="s">
        <v>154</v>
      </c>
      <c r="B46" s="161" t="s">
        <v>110</v>
      </c>
      <c r="C46" s="161" t="s">
        <v>128</v>
      </c>
      <c r="D46" s="17" t="s">
        <v>155</v>
      </c>
      <c r="E46" s="162" t="s">
        <v>156</v>
      </c>
      <c r="F46" s="161" t="s">
        <v>157</v>
      </c>
      <c r="G46" s="163">
        <v>4.756</v>
      </c>
      <c r="H46" s="188">
        <v>0</v>
      </c>
      <c r="I46" s="164">
        <f>ROUND(G46*H46,2)</f>
        <v>0</v>
      </c>
      <c r="J46" s="165">
        <v>0</v>
      </c>
      <c r="K46" s="163">
        <f>G46*J46</f>
        <v>0</v>
      </c>
      <c r="L46" s="165">
        <v>0</v>
      </c>
      <c r="M46" s="163">
        <f>G46*L46</f>
        <v>0</v>
      </c>
      <c r="N46" s="195">
        <v>21</v>
      </c>
      <c r="O46" s="166">
        <v>4</v>
      </c>
      <c r="P46" s="17" t="s">
        <v>115</v>
      </c>
    </row>
    <row r="47" spans="4:18" s="17" customFormat="1" ht="15.75" customHeight="1">
      <c r="D47" s="178"/>
      <c r="E47" s="178" t="s">
        <v>158</v>
      </c>
      <c r="G47" s="179"/>
      <c r="H47" s="189"/>
      <c r="N47" s="189"/>
      <c r="P47" s="178" t="s">
        <v>115</v>
      </c>
      <c r="Q47" s="178" t="s">
        <v>109</v>
      </c>
      <c r="R47" s="178" t="s">
        <v>117</v>
      </c>
    </row>
    <row r="48" spans="4:18" s="17" customFormat="1" ht="15.75" customHeight="1">
      <c r="D48" s="167"/>
      <c r="E48" s="167" t="s">
        <v>159</v>
      </c>
      <c r="G48" s="168">
        <v>1.099872</v>
      </c>
      <c r="H48" s="189"/>
      <c r="N48" s="189"/>
      <c r="P48" s="167" t="s">
        <v>115</v>
      </c>
      <c r="Q48" s="167" t="s">
        <v>115</v>
      </c>
      <c r="R48" s="167" t="s">
        <v>117</v>
      </c>
    </row>
    <row r="49" spans="4:18" s="17" customFormat="1" ht="15.75" customHeight="1">
      <c r="D49" s="167"/>
      <c r="E49" s="167" t="s">
        <v>160</v>
      </c>
      <c r="G49" s="168">
        <v>2.12166</v>
      </c>
      <c r="H49" s="189"/>
      <c r="N49" s="189"/>
      <c r="P49" s="167" t="s">
        <v>115</v>
      </c>
      <c r="Q49" s="167" t="s">
        <v>115</v>
      </c>
      <c r="R49" s="167" t="s">
        <v>117</v>
      </c>
    </row>
    <row r="50" spans="4:18" s="17" customFormat="1" ht="15.75" customHeight="1">
      <c r="D50" s="180"/>
      <c r="E50" s="180" t="s">
        <v>133</v>
      </c>
      <c r="G50" s="181">
        <v>3.221532</v>
      </c>
      <c r="H50" s="189"/>
      <c r="N50" s="189"/>
      <c r="P50" s="180" t="s">
        <v>115</v>
      </c>
      <c r="Q50" s="180" t="s">
        <v>127</v>
      </c>
      <c r="R50" s="180" t="s">
        <v>117</v>
      </c>
    </row>
    <row r="51" spans="4:18" s="17" customFormat="1" ht="15.75" customHeight="1">
      <c r="D51" s="167"/>
      <c r="E51" s="167" t="s">
        <v>161</v>
      </c>
      <c r="G51" s="168">
        <v>0.144</v>
      </c>
      <c r="H51" s="189"/>
      <c r="N51" s="189"/>
      <c r="P51" s="167" t="s">
        <v>115</v>
      </c>
      <c r="Q51" s="167" t="s">
        <v>115</v>
      </c>
      <c r="R51" s="167" t="s">
        <v>117</v>
      </c>
    </row>
    <row r="52" spans="4:18" s="17" customFormat="1" ht="15.75" customHeight="1">
      <c r="D52" s="167"/>
      <c r="E52" s="167" t="s">
        <v>162</v>
      </c>
      <c r="G52" s="168">
        <v>0.39</v>
      </c>
      <c r="H52" s="189"/>
      <c r="N52" s="189"/>
      <c r="P52" s="167" t="s">
        <v>115</v>
      </c>
      <c r="Q52" s="167" t="s">
        <v>115</v>
      </c>
      <c r="R52" s="167" t="s">
        <v>117</v>
      </c>
    </row>
    <row r="53" spans="4:18" s="17" customFormat="1" ht="15.75" customHeight="1">
      <c r="D53" s="180"/>
      <c r="E53" s="180" t="s">
        <v>133</v>
      </c>
      <c r="G53" s="181">
        <v>0.534</v>
      </c>
      <c r="H53" s="189"/>
      <c r="N53" s="189"/>
      <c r="P53" s="180" t="s">
        <v>115</v>
      </c>
      <c r="Q53" s="180" t="s">
        <v>127</v>
      </c>
      <c r="R53" s="180" t="s">
        <v>117</v>
      </c>
    </row>
    <row r="54" spans="4:18" s="17" customFormat="1" ht="15.75" customHeight="1">
      <c r="D54" s="167"/>
      <c r="E54" s="167" t="s">
        <v>163</v>
      </c>
      <c r="G54" s="168">
        <v>1</v>
      </c>
      <c r="H54" s="189"/>
      <c r="N54" s="189"/>
      <c r="P54" s="167" t="s">
        <v>115</v>
      </c>
      <c r="Q54" s="167" t="s">
        <v>115</v>
      </c>
      <c r="R54" s="167" t="s">
        <v>117</v>
      </c>
    </row>
    <row r="55" spans="4:18" s="17" customFormat="1" ht="15.75" customHeight="1">
      <c r="D55" s="169"/>
      <c r="E55" s="169" t="s">
        <v>119</v>
      </c>
      <c r="G55" s="170">
        <v>4.755532</v>
      </c>
      <c r="H55" s="189"/>
      <c r="N55" s="189"/>
      <c r="P55" s="169" t="s">
        <v>115</v>
      </c>
      <c r="Q55" s="169" t="s">
        <v>120</v>
      </c>
      <c r="R55" s="169" t="s">
        <v>117</v>
      </c>
    </row>
    <row r="56" spans="1:16" s="17" customFormat="1" ht="13.5" customHeight="1">
      <c r="A56" s="161" t="s">
        <v>164</v>
      </c>
      <c r="B56" s="161" t="s">
        <v>110</v>
      </c>
      <c r="C56" s="161" t="s">
        <v>128</v>
      </c>
      <c r="D56" s="17" t="s">
        <v>165</v>
      </c>
      <c r="E56" s="162" t="s">
        <v>166</v>
      </c>
      <c r="F56" s="161" t="s">
        <v>157</v>
      </c>
      <c r="G56" s="163">
        <v>4.756</v>
      </c>
      <c r="H56" s="188">
        <v>0</v>
      </c>
      <c r="I56" s="164">
        <f>ROUND(G56*H56,2)</f>
        <v>0</v>
      </c>
      <c r="J56" s="165">
        <v>0</v>
      </c>
      <c r="K56" s="163">
        <f>G56*J56</f>
        <v>0</v>
      </c>
      <c r="L56" s="165">
        <v>0</v>
      </c>
      <c r="M56" s="163">
        <f>G56*L56</f>
        <v>0</v>
      </c>
      <c r="N56" s="195">
        <v>21</v>
      </c>
      <c r="O56" s="166">
        <v>4</v>
      </c>
      <c r="P56" s="17" t="s">
        <v>115</v>
      </c>
    </row>
    <row r="57" spans="1:16" s="17" customFormat="1" ht="24" customHeight="1">
      <c r="A57" s="161" t="s">
        <v>167</v>
      </c>
      <c r="B57" s="161" t="s">
        <v>110</v>
      </c>
      <c r="C57" s="161" t="s">
        <v>128</v>
      </c>
      <c r="D57" s="17" t="s">
        <v>168</v>
      </c>
      <c r="E57" s="162" t="s">
        <v>169</v>
      </c>
      <c r="F57" s="161" t="s">
        <v>157</v>
      </c>
      <c r="G57" s="163">
        <v>4.756</v>
      </c>
      <c r="H57" s="188">
        <v>0</v>
      </c>
      <c r="I57" s="164">
        <f>ROUND(G57*H57,2)</f>
        <v>0</v>
      </c>
      <c r="J57" s="165">
        <v>0</v>
      </c>
      <c r="K57" s="163">
        <f>G57*J57</f>
        <v>0</v>
      </c>
      <c r="L57" s="165">
        <v>0</v>
      </c>
      <c r="M57" s="163">
        <f>G57*L57</f>
        <v>0</v>
      </c>
      <c r="N57" s="195">
        <v>21</v>
      </c>
      <c r="O57" s="166">
        <v>4</v>
      </c>
      <c r="P57" s="17" t="s">
        <v>115</v>
      </c>
    </row>
    <row r="58" spans="1:16" s="17" customFormat="1" ht="13.5" customHeight="1">
      <c r="A58" s="161" t="s">
        <v>170</v>
      </c>
      <c r="B58" s="161" t="s">
        <v>110</v>
      </c>
      <c r="C58" s="161" t="s">
        <v>128</v>
      </c>
      <c r="D58" s="17" t="s">
        <v>171</v>
      </c>
      <c r="E58" s="162" t="s">
        <v>172</v>
      </c>
      <c r="F58" s="161" t="s">
        <v>173</v>
      </c>
      <c r="G58" s="163">
        <v>0.302</v>
      </c>
      <c r="H58" s="188">
        <v>0</v>
      </c>
      <c r="I58" s="164">
        <f>ROUND(G58*H58,2)</f>
        <v>0</v>
      </c>
      <c r="J58" s="165">
        <v>0</v>
      </c>
      <c r="K58" s="163">
        <f>G58*J58</f>
        <v>0</v>
      </c>
      <c r="L58" s="165">
        <v>0</v>
      </c>
      <c r="M58" s="163">
        <f>G58*L58</f>
        <v>0</v>
      </c>
      <c r="N58" s="195">
        <v>21</v>
      </c>
      <c r="O58" s="166">
        <v>4</v>
      </c>
      <c r="P58" s="17" t="s">
        <v>115</v>
      </c>
    </row>
    <row r="59" spans="4:18" s="17" customFormat="1" ht="15.75" customHeight="1">
      <c r="D59" s="178"/>
      <c r="E59" s="178" t="s">
        <v>174</v>
      </c>
      <c r="G59" s="179"/>
      <c r="H59" s="189"/>
      <c r="N59" s="189"/>
      <c r="P59" s="178" t="s">
        <v>115</v>
      </c>
      <c r="Q59" s="178" t="s">
        <v>109</v>
      </c>
      <c r="R59" s="178" t="s">
        <v>117</v>
      </c>
    </row>
    <row r="60" spans="4:18" s="17" customFormat="1" ht="15.75" customHeight="1">
      <c r="D60" s="167"/>
      <c r="E60" s="167" t="s">
        <v>175</v>
      </c>
      <c r="G60" s="168">
        <v>0.10314874584</v>
      </c>
      <c r="H60" s="189"/>
      <c r="N60" s="189"/>
      <c r="P60" s="167" t="s">
        <v>115</v>
      </c>
      <c r="Q60" s="167" t="s">
        <v>115</v>
      </c>
      <c r="R60" s="167" t="s">
        <v>117</v>
      </c>
    </row>
    <row r="61" spans="4:18" s="17" customFormat="1" ht="15.75" customHeight="1">
      <c r="D61" s="167"/>
      <c r="E61" s="167" t="s">
        <v>176</v>
      </c>
      <c r="G61" s="168">
        <v>0.19897457895</v>
      </c>
      <c r="H61" s="189"/>
      <c r="N61" s="189"/>
      <c r="P61" s="167" t="s">
        <v>115</v>
      </c>
      <c r="Q61" s="167" t="s">
        <v>115</v>
      </c>
      <c r="R61" s="167" t="s">
        <v>117</v>
      </c>
    </row>
    <row r="62" spans="4:18" s="17" customFormat="1" ht="15.75" customHeight="1">
      <c r="D62" s="169"/>
      <c r="E62" s="169" t="s">
        <v>119</v>
      </c>
      <c r="G62" s="170">
        <v>0.30212332479</v>
      </c>
      <c r="H62" s="189"/>
      <c r="N62" s="189"/>
      <c r="P62" s="169" t="s">
        <v>115</v>
      </c>
      <c r="Q62" s="169" t="s">
        <v>120</v>
      </c>
      <c r="R62" s="169" t="s">
        <v>117</v>
      </c>
    </row>
    <row r="63" spans="1:16" s="17" customFormat="1" ht="24" customHeight="1">
      <c r="A63" s="161" t="s">
        <v>177</v>
      </c>
      <c r="B63" s="161" t="s">
        <v>110</v>
      </c>
      <c r="C63" s="161" t="s">
        <v>128</v>
      </c>
      <c r="D63" s="17" t="s">
        <v>178</v>
      </c>
      <c r="E63" s="162" t="s">
        <v>179</v>
      </c>
      <c r="F63" s="161" t="s">
        <v>114</v>
      </c>
      <c r="G63" s="163">
        <v>7</v>
      </c>
      <c r="H63" s="188">
        <v>0</v>
      </c>
      <c r="I63" s="164">
        <f>ROUND(G63*H63,2)</f>
        <v>0</v>
      </c>
      <c r="J63" s="165">
        <v>0</v>
      </c>
      <c r="K63" s="163">
        <f>G63*J63</f>
        <v>0</v>
      </c>
      <c r="L63" s="165">
        <v>0</v>
      </c>
      <c r="M63" s="163">
        <f>G63*L63</f>
        <v>0</v>
      </c>
      <c r="N63" s="195">
        <v>21</v>
      </c>
      <c r="O63" s="166">
        <v>4</v>
      </c>
      <c r="P63" s="17" t="s">
        <v>115</v>
      </c>
    </row>
    <row r="64" spans="4:18" s="17" customFormat="1" ht="15.75" customHeight="1">
      <c r="D64" s="167"/>
      <c r="E64" s="167" t="s">
        <v>180</v>
      </c>
      <c r="G64" s="168">
        <v>7</v>
      </c>
      <c r="H64" s="189"/>
      <c r="N64" s="189"/>
      <c r="P64" s="167" t="s">
        <v>115</v>
      </c>
      <c r="Q64" s="167" t="s">
        <v>115</v>
      </c>
      <c r="R64" s="167" t="s">
        <v>117</v>
      </c>
    </row>
    <row r="65" spans="1:16" s="17" customFormat="1" ht="13.5" customHeight="1">
      <c r="A65" s="161" t="s">
        <v>181</v>
      </c>
      <c r="B65" s="161" t="s">
        <v>110</v>
      </c>
      <c r="C65" s="161" t="s">
        <v>128</v>
      </c>
      <c r="D65" s="17" t="s">
        <v>182</v>
      </c>
      <c r="E65" s="162" t="s">
        <v>183</v>
      </c>
      <c r="F65" s="161" t="s">
        <v>114</v>
      </c>
      <c r="G65" s="163">
        <v>7</v>
      </c>
      <c r="H65" s="188">
        <v>0</v>
      </c>
      <c r="I65" s="164">
        <f>ROUND(G65*H65,2)</f>
        <v>0</v>
      </c>
      <c r="J65" s="165">
        <v>0</v>
      </c>
      <c r="K65" s="163">
        <f>G65*J65</f>
        <v>0</v>
      </c>
      <c r="L65" s="165">
        <v>0</v>
      </c>
      <c r="M65" s="163">
        <f>G65*L65</f>
        <v>0</v>
      </c>
      <c r="N65" s="195">
        <v>21</v>
      </c>
      <c r="O65" s="166">
        <v>4</v>
      </c>
      <c r="P65" s="17" t="s">
        <v>115</v>
      </c>
    </row>
    <row r="66" spans="4:18" s="17" customFormat="1" ht="15.75" customHeight="1">
      <c r="D66" s="167"/>
      <c r="E66" s="167" t="s">
        <v>180</v>
      </c>
      <c r="G66" s="168">
        <v>7</v>
      </c>
      <c r="H66" s="189"/>
      <c r="N66" s="189"/>
      <c r="P66" s="167" t="s">
        <v>115</v>
      </c>
      <c r="Q66" s="167" t="s">
        <v>115</v>
      </c>
      <c r="R66" s="167" t="s">
        <v>117</v>
      </c>
    </row>
    <row r="67" spans="1:16" s="17" customFormat="1" ht="13.5" customHeight="1">
      <c r="A67" s="161" t="s">
        <v>184</v>
      </c>
      <c r="B67" s="161" t="s">
        <v>110</v>
      </c>
      <c r="C67" s="161" t="s">
        <v>185</v>
      </c>
      <c r="D67" s="17" t="s">
        <v>186</v>
      </c>
      <c r="E67" s="162" t="s">
        <v>187</v>
      </c>
      <c r="F67" s="161" t="s">
        <v>157</v>
      </c>
      <c r="G67" s="163">
        <v>0.522</v>
      </c>
      <c r="H67" s="188">
        <v>0</v>
      </c>
      <c r="I67" s="164">
        <f>ROUND(G67*H67,2)</f>
        <v>0</v>
      </c>
      <c r="J67" s="165">
        <v>0</v>
      </c>
      <c r="K67" s="163">
        <f>G67*J67</f>
        <v>0</v>
      </c>
      <c r="L67" s="165">
        <v>0</v>
      </c>
      <c r="M67" s="163">
        <f>G67*L67</f>
        <v>0</v>
      </c>
      <c r="N67" s="195">
        <v>21</v>
      </c>
      <c r="O67" s="166">
        <v>4</v>
      </c>
      <c r="P67" s="17" t="s">
        <v>115</v>
      </c>
    </row>
    <row r="68" spans="4:18" s="17" customFormat="1" ht="15.75" customHeight="1">
      <c r="D68" s="178"/>
      <c r="E68" s="178" t="s">
        <v>188</v>
      </c>
      <c r="G68" s="179"/>
      <c r="H68" s="189"/>
      <c r="N68" s="189"/>
      <c r="P68" s="178" t="s">
        <v>115</v>
      </c>
      <c r="Q68" s="178" t="s">
        <v>109</v>
      </c>
      <c r="R68" s="178" t="s">
        <v>117</v>
      </c>
    </row>
    <row r="69" spans="4:18" s="17" customFormat="1" ht="15.75" customHeight="1">
      <c r="D69" s="167"/>
      <c r="E69" s="167" t="s">
        <v>189</v>
      </c>
      <c r="G69" s="168">
        <v>0.521856</v>
      </c>
      <c r="H69" s="189"/>
      <c r="N69" s="189"/>
      <c r="P69" s="167" t="s">
        <v>115</v>
      </c>
      <c r="Q69" s="167" t="s">
        <v>115</v>
      </c>
      <c r="R69" s="167" t="s">
        <v>117</v>
      </c>
    </row>
    <row r="70" spans="4:18" s="17" customFormat="1" ht="15.75" customHeight="1">
      <c r="D70" s="169"/>
      <c r="E70" s="169" t="s">
        <v>119</v>
      </c>
      <c r="G70" s="170">
        <v>0.521856</v>
      </c>
      <c r="H70" s="189"/>
      <c r="N70" s="189"/>
      <c r="P70" s="169" t="s">
        <v>115</v>
      </c>
      <c r="Q70" s="169" t="s">
        <v>120</v>
      </c>
      <c r="R70" s="169" t="s">
        <v>117</v>
      </c>
    </row>
    <row r="71" spans="1:16" s="17" customFormat="1" ht="13.5" customHeight="1">
      <c r="A71" s="161" t="s">
        <v>190</v>
      </c>
      <c r="B71" s="161" t="s">
        <v>110</v>
      </c>
      <c r="C71" s="161" t="s">
        <v>185</v>
      </c>
      <c r="D71" s="17" t="s">
        <v>191</v>
      </c>
      <c r="E71" s="162" t="s">
        <v>192</v>
      </c>
      <c r="F71" s="161" t="s">
        <v>157</v>
      </c>
      <c r="G71" s="163">
        <v>3.774</v>
      </c>
      <c r="H71" s="188">
        <v>0</v>
      </c>
      <c r="I71" s="164">
        <f>ROUND(G71*H71,2)</f>
        <v>0</v>
      </c>
      <c r="J71" s="165">
        <v>0</v>
      </c>
      <c r="K71" s="163">
        <f>G71*J71</f>
        <v>0</v>
      </c>
      <c r="L71" s="165">
        <v>0</v>
      </c>
      <c r="M71" s="163">
        <f>G71*L71</f>
        <v>0</v>
      </c>
      <c r="N71" s="195">
        <v>21</v>
      </c>
      <c r="O71" s="166">
        <v>4</v>
      </c>
      <c r="P71" s="17" t="s">
        <v>115</v>
      </c>
    </row>
    <row r="72" spans="4:18" s="17" customFormat="1" ht="15.75" customHeight="1">
      <c r="D72" s="178"/>
      <c r="E72" s="178" t="s">
        <v>188</v>
      </c>
      <c r="G72" s="179"/>
      <c r="H72" s="189"/>
      <c r="N72" s="189"/>
      <c r="P72" s="178" t="s">
        <v>115</v>
      </c>
      <c r="Q72" s="178" t="s">
        <v>109</v>
      </c>
      <c r="R72" s="178" t="s">
        <v>117</v>
      </c>
    </row>
    <row r="73" spans="4:18" s="17" customFormat="1" ht="15.75" customHeight="1">
      <c r="D73" s="167"/>
      <c r="E73" s="167" t="s">
        <v>193</v>
      </c>
      <c r="G73" s="168">
        <v>0.94464</v>
      </c>
      <c r="H73" s="189"/>
      <c r="N73" s="189"/>
      <c r="P73" s="167" t="s">
        <v>115</v>
      </c>
      <c r="Q73" s="167" t="s">
        <v>115</v>
      </c>
      <c r="R73" s="167" t="s">
        <v>117</v>
      </c>
    </row>
    <row r="74" spans="4:18" s="17" customFormat="1" ht="15.75" customHeight="1">
      <c r="D74" s="167"/>
      <c r="E74" s="167" t="s">
        <v>194</v>
      </c>
      <c r="G74" s="168">
        <v>2.82888</v>
      </c>
      <c r="H74" s="189"/>
      <c r="N74" s="189"/>
      <c r="P74" s="167" t="s">
        <v>115</v>
      </c>
      <c r="Q74" s="167" t="s">
        <v>115</v>
      </c>
      <c r="R74" s="167" t="s">
        <v>117</v>
      </c>
    </row>
    <row r="75" spans="4:18" s="17" customFormat="1" ht="15.75" customHeight="1">
      <c r="D75" s="169"/>
      <c r="E75" s="169" t="s">
        <v>119</v>
      </c>
      <c r="G75" s="170">
        <v>3.77352</v>
      </c>
      <c r="H75" s="189"/>
      <c r="N75" s="189"/>
      <c r="P75" s="169" t="s">
        <v>115</v>
      </c>
      <c r="Q75" s="169" t="s">
        <v>120</v>
      </c>
      <c r="R75" s="169" t="s">
        <v>117</v>
      </c>
    </row>
    <row r="76" spans="1:16" s="17" customFormat="1" ht="13.5" customHeight="1">
      <c r="A76" s="161" t="s">
        <v>195</v>
      </c>
      <c r="B76" s="161" t="s">
        <v>110</v>
      </c>
      <c r="C76" s="161" t="s">
        <v>185</v>
      </c>
      <c r="D76" s="17" t="s">
        <v>196</v>
      </c>
      <c r="E76" s="162" t="s">
        <v>197</v>
      </c>
      <c r="F76" s="161" t="s">
        <v>198</v>
      </c>
      <c r="G76" s="163">
        <v>8</v>
      </c>
      <c r="H76" s="188">
        <v>0</v>
      </c>
      <c r="I76" s="164">
        <f>ROUND(G76*H76,2)</f>
        <v>0</v>
      </c>
      <c r="J76" s="165">
        <v>0</v>
      </c>
      <c r="K76" s="163">
        <f>G76*J76</f>
        <v>0</v>
      </c>
      <c r="L76" s="165">
        <v>0</v>
      </c>
      <c r="M76" s="163">
        <f>G76*L76</f>
        <v>0</v>
      </c>
      <c r="N76" s="195">
        <v>21</v>
      </c>
      <c r="O76" s="166">
        <v>4</v>
      </c>
      <c r="P76" s="17" t="s">
        <v>115</v>
      </c>
    </row>
    <row r="77" spans="4:18" s="17" customFormat="1" ht="15.75" customHeight="1">
      <c r="D77" s="167"/>
      <c r="E77" s="167" t="s">
        <v>199</v>
      </c>
      <c r="G77" s="168">
        <v>5</v>
      </c>
      <c r="H77" s="189"/>
      <c r="N77" s="189"/>
      <c r="P77" s="167" t="s">
        <v>115</v>
      </c>
      <c r="Q77" s="167" t="s">
        <v>115</v>
      </c>
      <c r="R77" s="167" t="s">
        <v>117</v>
      </c>
    </row>
    <row r="78" spans="4:18" s="17" customFormat="1" ht="15.75" customHeight="1">
      <c r="D78" s="167"/>
      <c r="E78" s="167" t="s">
        <v>200</v>
      </c>
      <c r="G78" s="168">
        <v>3</v>
      </c>
      <c r="H78" s="189"/>
      <c r="N78" s="189"/>
      <c r="P78" s="167" t="s">
        <v>115</v>
      </c>
      <c r="Q78" s="167" t="s">
        <v>115</v>
      </c>
      <c r="R78" s="167" t="s">
        <v>117</v>
      </c>
    </row>
    <row r="79" spans="4:18" s="17" customFormat="1" ht="15.75" customHeight="1">
      <c r="D79" s="169"/>
      <c r="E79" s="169" t="s">
        <v>119</v>
      </c>
      <c r="G79" s="170">
        <v>8</v>
      </c>
      <c r="H79" s="189"/>
      <c r="N79" s="189"/>
      <c r="P79" s="169" t="s">
        <v>115</v>
      </c>
      <c r="Q79" s="169" t="s">
        <v>120</v>
      </c>
      <c r="R79" s="169" t="s">
        <v>117</v>
      </c>
    </row>
    <row r="80" spans="1:16" s="17" customFormat="1" ht="13.5" customHeight="1">
      <c r="A80" s="171" t="s">
        <v>201</v>
      </c>
      <c r="B80" s="171" t="s">
        <v>121</v>
      </c>
      <c r="C80" s="171" t="s">
        <v>122</v>
      </c>
      <c r="D80" s="172" t="s">
        <v>202</v>
      </c>
      <c r="E80" s="173" t="s">
        <v>203</v>
      </c>
      <c r="F80" s="171" t="s">
        <v>198</v>
      </c>
      <c r="G80" s="174">
        <v>3</v>
      </c>
      <c r="H80" s="190">
        <v>0</v>
      </c>
      <c r="I80" s="175">
        <f>ROUND(G80*H80,2)</f>
        <v>0</v>
      </c>
      <c r="J80" s="176">
        <v>0</v>
      </c>
      <c r="K80" s="174">
        <f>G80*J80</f>
        <v>0</v>
      </c>
      <c r="L80" s="176">
        <v>0</v>
      </c>
      <c r="M80" s="174">
        <f>G80*L80</f>
        <v>0</v>
      </c>
      <c r="N80" s="196">
        <v>21</v>
      </c>
      <c r="O80" s="177">
        <v>8</v>
      </c>
      <c r="P80" s="172" t="s">
        <v>115</v>
      </c>
    </row>
    <row r="81" spans="1:16" s="17" customFormat="1" ht="13.5" customHeight="1">
      <c r="A81" s="171" t="s">
        <v>204</v>
      </c>
      <c r="B81" s="171" t="s">
        <v>121</v>
      </c>
      <c r="C81" s="171" t="s">
        <v>122</v>
      </c>
      <c r="D81" s="172" t="s">
        <v>205</v>
      </c>
      <c r="E81" s="173" t="s">
        <v>206</v>
      </c>
      <c r="F81" s="171" t="s">
        <v>198</v>
      </c>
      <c r="G81" s="174">
        <v>5</v>
      </c>
      <c r="H81" s="190">
        <v>0</v>
      </c>
      <c r="I81" s="175">
        <f>ROUND(G81*H81,2)</f>
        <v>0</v>
      </c>
      <c r="J81" s="176">
        <v>0</v>
      </c>
      <c r="K81" s="174">
        <f>G81*J81</f>
        <v>0</v>
      </c>
      <c r="L81" s="176">
        <v>0</v>
      </c>
      <c r="M81" s="174">
        <f>G81*L81</f>
        <v>0</v>
      </c>
      <c r="N81" s="196">
        <v>21</v>
      </c>
      <c r="O81" s="177">
        <v>8</v>
      </c>
      <c r="P81" s="172" t="s">
        <v>115</v>
      </c>
    </row>
    <row r="82" spans="2:16" s="133" customFormat="1" ht="12.75" customHeight="1">
      <c r="B82" s="138" t="s">
        <v>63</v>
      </c>
      <c r="D82" s="139" t="s">
        <v>154</v>
      </c>
      <c r="E82" s="139" t="s">
        <v>207</v>
      </c>
      <c r="H82" s="187"/>
      <c r="I82" s="140">
        <f>I83+SUM(I84:I113)</f>
        <v>0</v>
      </c>
      <c r="K82" s="141">
        <f>K83+SUM(K84:K113)</f>
        <v>0</v>
      </c>
      <c r="M82" s="141">
        <f>M83+SUM(M84:M113)</f>
        <v>0</v>
      </c>
      <c r="N82" s="187"/>
      <c r="P82" s="139" t="s">
        <v>109</v>
      </c>
    </row>
    <row r="83" spans="1:16" s="17" customFormat="1" ht="24" customHeight="1">
      <c r="A83" s="161" t="s">
        <v>208</v>
      </c>
      <c r="B83" s="161" t="s">
        <v>110</v>
      </c>
      <c r="C83" s="161" t="s">
        <v>209</v>
      </c>
      <c r="D83" s="17" t="s">
        <v>210</v>
      </c>
      <c r="E83" s="162" t="s">
        <v>211</v>
      </c>
      <c r="F83" s="161" t="s">
        <v>157</v>
      </c>
      <c r="G83" s="163">
        <v>3.222</v>
      </c>
      <c r="H83" s="188">
        <v>0</v>
      </c>
      <c r="I83" s="164">
        <f>ROUND(G83*H83,2)</f>
        <v>0</v>
      </c>
      <c r="J83" s="165">
        <v>0</v>
      </c>
      <c r="K83" s="163">
        <f>G83*J83</f>
        <v>0</v>
      </c>
      <c r="L83" s="165">
        <v>0</v>
      </c>
      <c r="M83" s="163">
        <f>G83*L83</f>
        <v>0</v>
      </c>
      <c r="N83" s="195">
        <v>21</v>
      </c>
      <c r="O83" s="166">
        <v>4</v>
      </c>
      <c r="P83" s="17" t="s">
        <v>115</v>
      </c>
    </row>
    <row r="84" spans="4:18" s="17" customFormat="1" ht="15.75" customHeight="1">
      <c r="D84" s="178"/>
      <c r="E84" s="178" t="s">
        <v>212</v>
      </c>
      <c r="G84" s="179"/>
      <c r="H84" s="189"/>
      <c r="N84" s="189"/>
      <c r="P84" s="178" t="s">
        <v>115</v>
      </c>
      <c r="Q84" s="178" t="s">
        <v>109</v>
      </c>
      <c r="R84" s="178" t="s">
        <v>117</v>
      </c>
    </row>
    <row r="85" spans="4:18" s="17" customFormat="1" ht="15.75" customHeight="1">
      <c r="D85" s="167"/>
      <c r="E85" s="167" t="s">
        <v>159</v>
      </c>
      <c r="G85" s="168">
        <v>1.099872</v>
      </c>
      <c r="H85" s="189"/>
      <c r="N85" s="189"/>
      <c r="P85" s="167" t="s">
        <v>115</v>
      </c>
      <c r="Q85" s="167" t="s">
        <v>115</v>
      </c>
      <c r="R85" s="167" t="s">
        <v>117</v>
      </c>
    </row>
    <row r="86" spans="4:18" s="17" customFormat="1" ht="15.75" customHeight="1">
      <c r="D86" s="167"/>
      <c r="E86" s="167" t="s">
        <v>160</v>
      </c>
      <c r="G86" s="168">
        <v>2.12166</v>
      </c>
      <c r="H86" s="189"/>
      <c r="N86" s="189"/>
      <c r="P86" s="167" t="s">
        <v>115</v>
      </c>
      <c r="Q86" s="167" t="s">
        <v>115</v>
      </c>
      <c r="R86" s="167" t="s">
        <v>117</v>
      </c>
    </row>
    <row r="87" spans="4:18" s="17" customFormat="1" ht="15.75" customHeight="1">
      <c r="D87" s="169"/>
      <c r="E87" s="169" t="s">
        <v>119</v>
      </c>
      <c r="G87" s="170">
        <v>3.221532</v>
      </c>
      <c r="H87" s="189"/>
      <c r="N87" s="189"/>
      <c r="P87" s="169" t="s">
        <v>115</v>
      </c>
      <c r="Q87" s="169" t="s">
        <v>120</v>
      </c>
      <c r="R87" s="169" t="s">
        <v>117</v>
      </c>
    </row>
    <row r="88" spans="1:16" s="17" customFormat="1" ht="24" customHeight="1">
      <c r="A88" s="161" t="s">
        <v>213</v>
      </c>
      <c r="B88" s="161" t="s">
        <v>110</v>
      </c>
      <c r="C88" s="161" t="s">
        <v>136</v>
      </c>
      <c r="D88" s="17" t="s">
        <v>214</v>
      </c>
      <c r="E88" s="162" t="s">
        <v>215</v>
      </c>
      <c r="F88" s="161" t="s">
        <v>114</v>
      </c>
      <c r="G88" s="163">
        <v>18.331</v>
      </c>
      <c r="H88" s="188">
        <v>0</v>
      </c>
      <c r="I88" s="164">
        <f>ROUND(G88*H88,2)</f>
        <v>0</v>
      </c>
      <c r="J88" s="165">
        <v>0</v>
      </c>
      <c r="K88" s="163">
        <f>G88*J88</f>
        <v>0</v>
      </c>
      <c r="L88" s="165">
        <v>0</v>
      </c>
      <c r="M88" s="163">
        <f>G88*L88</f>
        <v>0</v>
      </c>
      <c r="N88" s="195">
        <v>21</v>
      </c>
      <c r="O88" s="166">
        <v>4</v>
      </c>
      <c r="P88" s="17" t="s">
        <v>115</v>
      </c>
    </row>
    <row r="89" spans="4:18" s="17" customFormat="1" ht="15.75" customHeight="1">
      <c r="D89" s="167"/>
      <c r="E89" s="167" t="s">
        <v>216</v>
      </c>
      <c r="G89" s="168">
        <v>18.3312</v>
      </c>
      <c r="H89" s="189"/>
      <c r="N89" s="189"/>
      <c r="P89" s="167" t="s">
        <v>115</v>
      </c>
      <c r="Q89" s="167" t="s">
        <v>115</v>
      </c>
      <c r="R89" s="167" t="s">
        <v>117</v>
      </c>
    </row>
    <row r="90" spans="1:16" s="17" customFormat="1" ht="24" customHeight="1">
      <c r="A90" s="161" t="s">
        <v>217</v>
      </c>
      <c r="B90" s="161" t="s">
        <v>110</v>
      </c>
      <c r="C90" s="161" t="s">
        <v>209</v>
      </c>
      <c r="D90" s="17" t="s">
        <v>218</v>
      </c>
      <c r="E90" s="162" t="s">
        <v>219</v>
      </c>
      <c r="F90" s="161" t="s">
        <v>114</v>
      </c>
      <c r="G90" s="163">
        <v>8.9</v>
      </c>
      <c r="H90" s="188">
        <v>0</v>
      </c>
      <c r="I90" s="164">
        <f>ROUND(G90*H90,2)</f>
        <v>0</v>
      </c>
      <c r="J90" s="165">
        <v>0</v>
      </c>
      <c r="K90" s="163">
        <f>G90*J90</f>
        <v>0</v>
      </c>
      <c r="L90" s="165">
        <v>0</v>
      </c>
      <c r="M90" s="163">
        <f>G90*L90</f>
        <v>0</v>
      </c>
      <c r="N90" s="195">
        <v>21</v>
      </c>
      <c r="O90" s="166">
        <v>4</v>
      </c>
      <c r="P90" s="17" t="s">
        <v>115</v>
      </c>
    </row>
    <row r="91" spans="4:18" s="17" customFormat="1" ht="15.75" customHeight="1">
      <c r="D91" s="167"/>
      <c r="E91" s="167" t="s">
        <v>116</v>
      </c>
      <c r="G91" s="168">
        <v>2.4</v>
      </c>
      <c r="H91" s="189"/>
      <c r="N91" s="189"/>
      <c r="P91" s="167" t="s">
        <v>115</v>
      </c>
      <c r="Q91" s="167" t="s">
        <v>115</v>
      </c>
      <c r="R91" s="167" t="s">
        <v>117</v>
      </c>
    </row>
    <row r="92" spans="4:18" s="17" customFormat="1" ht="15.75" customHeight="1">
      <c r="D92" s="167"/>
      <c r="E92" s="167" t="s">
        <v>118</v>
      </c>
      <c r="G92" s="168">
        <v>6.5</v>
      </c>
      <c r="H92" s="189"/>
      <c r="N92" s="189"/>
      <c r="P92" s="167" t="s">
        <v>115</v>
      </c>
      <c r="Q92" s="167" t="s">
        <v>115</v>
      </c>
      <c r="R92" s="167" t="s">
        <v>117</v>
      </c>
    </row>
    <row r="93" spans="4:18" s="17" customFormat="1" ht="15.75" customHeight="1">
      <c r="D93" s="169"/>
      <c r="E93" s="169" t="s">
        <v>119</v>
      </c>
      <c r="G93" s="170">
        <v>8.9</v>
      </c>
      <c r="H93" s="189"/>
      <c r="N93" s="189"/>
      <c r="P93" s="169" t="s">
        <v>115</v>
      </c>
      <c r="Q93" s="169" t="s">
        <v>120</v>
      </c>
      <c r="R93" s="169" t="s">
        <v>117</v>
      </c>
    </row>
    <row r="94" spans="1:16" s="17" customFormat="1" ht="13.5" customHeight="1">
      <c r="A94" s="161" t="s">
        <v>220</v>
      </c>
      <c r="B94" s="161" t="s">
        <v>110</v>
      </c>
      <c r="C94" s="161" t="s">
        <v>209</v>
      </c>
      <c r="D94" s="17" t="s">
        <v>221</v>
      </c>
      <c r="E94" s="162" t="s">
        <v>222</v>
      </c>
      <c r="F94" s="161" t="s">
        <v>114</v>
      </c>
      <c r="G94" s="163">
        <v>3.36</v>
      </c>
      <c r="H94" s="188">
        <v>0</v>
      </c>
      <c r="I94" s="164">
        <f>ROUND(G94*H94,2)</f>
        <v>0</v>
      </c>
      <c r="J94" s="165">
        <v>0</v>
      </c>
      <c r="K94" s="163">
        <f>G94*J94</f>
        <v>0</v>
      </c>
      <c r="L94" s="165">
        <v>0</v>
      </c>
      <c r="M94" s="163">
        <f>G94*L94</f>
        <v>0</v>
      </c>
      <c r="N94" s="195">
        <v>21</v>
      </c>
      <c r="O94" s="166">
        <v>4</v>
      </c>
      <c r="P94" s="17" t="s">
        <v>115</v>
      </c>
    </row>
    <row r="95" spans="4:18" s="17" customFormat="1" ht="15.75" customHeight="1">
      <c r="D95" s="167"/>
      <c r="E95" s="167" t="s">
        <v>223</v>
      </c>
      <c r="G95" s="168">
        <v>3.36</v>
      </c>
      <c r="H95" s="189"/>
      <c r="N95" s="189"/>
      <c r="P95" s="167" t="s">
        <v>115</v>
      </c>
      <c r="Q95" s="167" t="s">
        <v>115</v>
      </c>
      <c r="R95" s="167" t="s">
        <v>117</v>
      </c>
    </row>
    <row r="96" spans="1:16" s="17" customFormat="1" ht="13.5" customHeight="1">
      <c r="A96" s="161" t="s">
        <v>224</v>
      </c>
      <c r="B96" s="161" t="s">
        <v>110</v>
      </c>
      <c r="C96" s="161" t="s">
        <v>136</v>
      </c>
      <c r="D96" s="17" t="s">
        <v>225</v>
      </c>
      <c r="E96" s="162" t="s">
        <v>226</v>
      </c>
      <c r="F96" s="161" t="s">
        <v>114</v>
      </c>
      <c r="G96" s="163">
        <v>1.469</v>
      </c>
      <c r="H96" s="188">
        <v>0</v>
      </c>
      <c r="I96" s="164">
        <f>ROUND(G96*H96,2)</f>
        <v>0</v>
      </c>
      <c r="J96" s="165">
        <v>0</v>
      </c>
      <c r="K96" s="163">
        <f>G96*J96</f>
        <v>0</v>
      </c>
      <c r="L96" s="165">
        <v>0</v>
      </c>
      <c r="M96" s="163">
        <f>G96*L96</f>
        <v>0</v>
      </c>
      <c r="N96" s="195">
        <v>21</v>
      </c>
      <c r="O96" s="166">
        <v>4</v>
      </c>
      <c r="P96" s="17" t="s">
        <v>115</v>
      </c>
    </row>
    <row r="97" spans="4:18" s="17" customFormat="1" ht="15.75" customHeight="1">
      <c r="D97" s="167"/>
      <c r="E97" s="167" t="s">
        <v>227</v>
      </c>
      <c r="G97" s="168">
        <v>1.4685</v>
      </c>
      <c r="H97" s="189"/>
      <c r="N97" s="189"/>
      <c r="P97" s="167" t="s">
        <v>115</v>
      </c>
      <c r="Q97" s="167" t="s">
        <v>115</v>
      </c>
      <c r="R97" s="167" t="s">
        <v>117</v>
      </c>
    </row>
    <row r="98" spans="1:16" s="17" customFormat="1" ht="13.5" customHeight="1">
      <c r="A98" s="161" t="s">
        <v>228</v>
      </c>
      <c r="B98" s="161" t="s">
        <v>110</v>
      </c>
      <c r="C98" s="161" t="s">
        <v>136</v>
      </c>
      <c r="D98" s="17" t="s">
        <v>229</v>
      </c>
      <c r="E98" s="162" t="s">
        <v>230</v>
      </c>
      <c r="F98" s="161" t="s">
        <v>114</v>
      </c>
      <c r="G98" s="163">
        <v>7.303</v>
      </c>
      <c r="H98" s="188">
        <v>0</v>
      </c>
      <c r="I98" s="164">
        <f>ROUND(G98*H98,2)</f>
        <v>0</v>
      </c>
      <c r="J98" s="165">
        <v>0</v>
      </c>
      <c r="K98" s="163">
        <f>G98*J98</f>
        <v>0</v>
      </c>
      <c r="L98" s="165">
        <v>0</v>
      </c>
      <c r="M98" s="163">
        <f>G98*L98</f>
        <v>0</v>
      </c>
      <c r="N98" s="195">
        <v>21</v>
      </c>
      <c r="O98" s="166">
        <v>4</v>
      </c>
      <c r="P98" s="17" t="s">
        <v>115</v>
      </c>
    </row>
    <row r="99" spans="4:18" s="17" customFormat="1" ht="15.75" customHeight="1">
      <c r="D99" s="167"/>
      <c r="E99" s="167" t="s">
        <v>231</v>
      </c>
      <c r="G99" s="168">
        <v>7.3025</v>
      </c>
      <c r="H99" s="189"/>
      <c r="N99" s="189"/>
      <c r="P99" s="167" t="s">
        <v>115</v>
      </c>
      <c r="Q99" s="167" t="s">
        <v>115</v>
      </c>
      <c r="R99" s="167" t="s">
        <v>117</v>
      </c>
    </row>
    <row r="100" spans="1:16" s="17" customFormat="1" ht="13.5" customHeight="1">
      <c r="A100" s="161" t="s">
        <v>232</v>
      </c>
      <c r="B100" s="161" t="s">
        <v>110</v>
      </c>
      <c r="C100" s="161" t="s">
        <v>209</v>
      </c>
      <c r="D100" s="17" t="s">
        <v>233</v>
      </c>
      <c r="E100" s="162" t="s">
        <v>234</v>
      </c>
      <c r="F100" s="161" t="s">
        <v>114</v>
      </c>
      <c r="G100" s="163">
        <v>7.486</v>
      </c>
      <c r="H100" s="188">
        <v>0</v>
      </c>
      <c r="I100" s="164">
        <f>ROUND(G100*H100,2)</f>
        <v>0</v>
      </c>
      <c r="J100" s="165">
        <v>0</v>
      </c>
      <c r="K100" s="163">
        <f>G100*J100</f>
        <v>0</v>
      </c>
      <c r="L100" s="165">
        <v>0</v>
      </c>
      <c r="M100" s="163">
        <f>G100*L100</f>
        <v>0</v>
      </c>
      <c r="N100" s="195">
        <v>21</v>
      </c>
      <c r="O100" s="166">
        <v>4</v>
      </c>
      <c r="P100" s="17" t="s">
        <v>115</v>
      </c>
    </row>
    <row r="101" spans="4:18" s="17" customFormat="1" ht="15.75" customHeight="1">
      <c r="D101" s="167"/>
      <c r="E101" s="167" t="s">
        <v>235</v>
      </c>
      <c r="G101" s="168">
        <v>4.728</v>
      </c>
      <c r="H101" s="189"/>
      <c r="N101" s="189"/>
      <c r="P101" s="167" t="s">
        <v>115</v>
      </c>
      <c r="Q101" s="167" t="s">
        <v>115</v>
      </c>
      <c r="R101" s="167" t="s">
        <v>117</v>
      </c>
    </row>
    <row r="102" spans="4:18" s="17" customFormat="1" ht="15.75" customHeight="1">
      <c r="D102" s="167"/>
      <c r="E102" s="167" t="s">
        <v>236</v>
      </c>
      <c r="G102" s="168">
        <v>1.379</v>
      </c>
      <c r="H102" s="189"/>
      <c r="N102" s="189"/>
      <c r="P102" s="167" t="s">
        <v>115</v>
      </c>
      <c r="Q102" s="167" t="s">
        <v>115</v>
      </c>
      <c r="R102" s="167" t="s">
        <v>117</v>
      </c>
    </row>
    <row r="103" spans="4:18" s="17" customFormat="1" ht="15.75" customHeight="1">
      <c r="D103" s="167"/>
      <c r="E103" s="167" t="s">
        <v>237</v>
      </c>
      <c r="G103" s="168">
        <v>1.379</v>
      </c>
      <c r="H103" s="189"/>
      <c r="N103" s="189"/>
      <c r="P103" s="167" t="s">
        <v>115</v>
      </c>
      <c r="Q103" s="167" t="s">
        <v>115</v>
      </c>
      <c r="R103" s="167" t="s">
        <v>117</v>
      </c>
    </row>
    <row r="104" spans="4:18" s="17" customFormat="1" ht="15.75" customHeight="1">
      <c r="D104" s="169"/>
      <c r="E104" s="169" t="s">
        <v>119</v>
      </c>
      <c r="G104" s="170">
        <v>7.486</v>
      </c>
      <c r="H104" s="189"/>
      <c r="N104" s="189"/>
      <c r="P104" s="169" t="s">
        <v>115</v>
      </c>
      <c r="Q104" s="169" t="s">
        <v>120</v>
      </c>
      <c r="R104" s="169" t="s">
        <v>117</v>
      </c>
    </row>
    <row r="105" spans="1:16" s="17" customFormat="1" ht="13.5" customHeight="1">
      <c r="A105" s="161" t="s">
        <v>238</v>
      </c>
      <c r="B105" s="161" t="s">
        <v>110</v>
      </c>
      <c r="C105" s="161" t="s">
        <v>136</v>
      </c>
      <c r="D105" s="17" t="s">
        <v>239</v>
      </c>
      <c r="E105" s="162" t="s">
        <v>240</v>
      </c>
      <c r="F105" s="161" t="s">
        <v>114</v>
      </c>
      <c r="G105" s="163">
        <v>29.33</v>
      </c>
      <c r="H105" s="188">
        <v>0</v>
      </c>
      <c r="I105" s="164">
        <f>ROUND(G105*H105,2)</f>
        <v>0</v>
      </c>
      <c r="J105" s="165">
        <v>0</v>
      </c>
      <c r="K105" s="163">
        <f>G105*J105</f>
        <v>0</v>
      </c>
      <c r="L105" s="165">
        <v>0</v>
      </c>
      <c r="M105" s="163">
        <f>G105*L105</f>
        <v>0</v>
      </c>
      <c r="N105" s="195">
        <v>21</v>
      </c>
      <c r="O105" s="166">
        <v>4</v>
      </c>
      <c r="P105" s="17" t="s">
        <v>115</v>
      </c>
    </row>
    <row r="106" spans="4:18" s="17" customFormat="1" ht="15.75" customHeight="1">
      <c r="D106" s="167"/>
      <c r="E106" s="167" t="s">
        <v>241</v>
      </c>
      <c r="G106" s="168">
        <v>29.33</v>
      </c>
      <c r="H106" s="189"/>
      <c r="N106" s="189"/>
      <c r="P106" s="167" t="s">
        <v>115</v>
      </c>
      <c r="Q106" s="167" t="s">
        <v>115</v>
      </c>
      <c r="R106" s="167" t="s">
        <v>117</v>
      </c>
    </row>
    <row r="107" spans="1:16" s="17" customFormat="1" ht="13.5" customHeight="1">
      <c r="A107" s="161" t="s">
        <v>242</v>
      </c>
      <c r="B107" s="161" t="s">
        <v>110</v>
      </c>
      <c r="C107" s="161" t="s">
        <v>136</v>
      </c>
      <c r="D107" s="17" t="s">
        <v>243</v>
      </c>
      <c r="E107" s="162" t="s">
        <v>244</v>
      </c>
      <c r="F107" s="161" t="s">
        <v>173</v>
      </c>
      <c r="G107" s="163">
        <v>28.188</v>
      </c>
      <c r="H107" s="188">
        <v>0</v>
      </c>
      <c r="I107" s="164">
        <f aca="true" t="shared" si="0" ref="I107:I112">ROUND(G107*H107,2)</f>
        <v>0</v>
      </c>
      <c r="J107" s="165">
        <v>0</v>
      </c>
      <c r="K107" s="163">
        <f aca="true" t="shared" si="1" ref="K107:K112">G107*J107</f>
        <v>0</v>
      </c>
      <c r="L107" s="165">
        <v>0</v>
      </c>
      <c r="M107" s="163">
        <f aca="true" t="shared" si="2" ref="M107:M112">G107*L107</f>
        <v>0</v>
      </c>
      <c r="N107" s="195">
        <v>21</v>
      </c>
      <c r="O107" s="166">
        <v>4</v>
      </c>
      <c r="P107" s="17" t="s">
        <v>115</v>
      </c>
    </row>
    <row r="108" spans="1:16" s="17" customFormat="1" ht="13.5" customHeight="1">
      <c r="A108" s="161" t="s">
        <v>245</v>
      </c>
      <c r="B108" s="161" t="s">
        <v>110</v>
      </c>
      <c r="C108" s="161" t="s">
        <v>136</v>
      </c>
      <c r="D108" s="17" t="s">
        <v>246</v>
      </c>
      <c r="E108" s="162" t="s">
        <v>247</v>
      </c>
      <c r="F108" s="161" t="s">
        <v>173</v>
      </c>
      <c r="G108" s="163">
        <v>28.188</v>
      </c>
      <c r="H108" s="188">
        <v>0</v>
      </c>
      <c r="I108" s="164">
        <f t="shared" si="0"/>
        <v>0</v>
      </c>
      <c r="J108" s="165">
        <v>0</v>
      </c>
      <c r="K108" s="163">
        <f t="shared" si="1"/>
        <v>0</v>
      </c>
      <c r="L108" s="165">
        <v>0</v>
      </c>
      <c r="M108" s="163">
        <f t="shared" si="2"/>
        <v>0</v>
      </c>
      <c r="N108" s="195">
        <v>21</v>
      </c>
      <c r="O108" s="166">
        <v>4</v>
      </c>
      <c r="P108" s="17" t="s">
        <v>115</v>
      </c>
    </row>
    <row r="109" spans="1:16" s="17" customFormat="1" ht="13.5" customHeight="1">
      <c r="A109" s="161" t="s">
        <v>248</v>
      </c>
      <c r="B109" s="161" t="s">
        <v>110</v>
      </c>
      <c r="C109" s="161" t="s">
        <v>136</v>
      </c>
      <c r="D109" s="17" t="s">
        <v>249</v>
      </c>
      <c r="E109" s="162" t="s">
        <v>250</v>
      </c>
      <c r="F109" s="161" t="s">
        <v>173</v>
      </c>
      <c r="G109" s="163">
        <v>281.88</v>
      </c>
      <c r="H109" s="188">
        <v>0</v>
      </c>
      <c r="I109" s="164">
        <f t="shared" si="0"/>
        <v>0</v>
      </c>
      <c r="J109" s="165">
        <v>0</v>
      </c>
      <c r="K109" s="163">
        <f t="shared" si="1"/>
        <v>0</v>
      </c>
      <c r="L109" s="165">
        <v>0</v>
      </c>
      <c r="M109" s="163">
        <f t="shared" si="2"/>
        <v>0</v>
      </c>
      <c r="N109" s="195">
        <v>21</v>
      </c>
      <c r="O109" s="166">
        <v>4</v>
      </c>
      <c r="P109" s="17" t="s">
        <v>115</v>
      </c>
    </row>
    <row r="110" spans="1:16" s="17" customFormat="1" ht="13.5" customHeight="1">
      <c r="A110" s="161" t="s">
        <v>251</v>
      </c>
      <c r="B110" s="161" t="s">
        <v>110</v>
      </c>
      <c r="C110" s="161" t="s">
        <v>136</v>
      </c>
      <c r="D110" s="17" t="s">
        <v>252</v>
      </c>
      <c r="E110" s="162" t="s">
        <v>253</v>
      </c>
      <c r="F110" s="161" t="s">
        <v>173</v>
      </c>
      <c r="G110" s="163">
        <v>28.188</v>
      </c>
      <c r="H110" s="188">
        <v>0</v>
      </c>
      <c r="I110" s="164">
        <f t="shared" si="0"/>
        <v>0</v>
      </c>
      <c r="J110" s="165">
        <v>0</v>
      </c>
      <c r="K110" s="163">
        <f t="shared" si="1"/>
        <v>0</v>
      </c>
      <c r="L110" s="165">
        <v>0</v>
      </c>
      <c r="M110" s="163">
        <f t="shared" si="2"/>
        <v>0</v>
      </c>
      <c r="N110" s="195">
        <v>21</v>
      </c>
      <c r="O110" s="166">
        <v>4</v>
      </c>
      <c r="P110" s="17" t="s">
        <v>115</v>
      </c>
    </row>
    <row r="111" spans="1:16" s="17" customFormat="1" ht="24" customHeight="1">
      <c r="A111" s="161" t="s">
        <v>254</v>
      </c>
      <c r="B111" s="161" t="s">
        <v>110</v>
      </c>
      <c r="C111" s="161" t="s">
        <v>136</v>
      </c>
      <c r="D111" s="17" t="s">
        <v>255</v>
      </c>
      <c r="E111" s="162" t="s">
        <v>256</v>
      </c>
      <c r="F111" s="161" t="s">
        <v>173</v>
      </c>
      <c r="G111" s="163">
        <v>112.752</v>
      </c>
      <c r="H111" s="188">
        <v>0</v>
      </c>
      <c r="I111" s="164">
        <f t="shared" si="0"/>
        <v>0</v>
      </c>
      <c r="J111" s="165">
        <v>0</v>
      </c>
      <c r="K111" s="163">
        <f t="shared" si="1"/>
        <v>0</v>
      </c>
      <c r="L111" s="165">
        <v>0</v>
      </c>
      <c r="M111" s="163">
        <f t="shared" si="2"/>
        <v>0</v>
      </c>
      <c r="N111" s="195">
        <v>21</v>
      </c>
      <c r="O111" s="166">
        <v>4</v>
      </c>
      <c r="P111" s="17" t="s">
        <v>115</v>
      </c>
    </row>
    <row r="112" spans="1:16" s="17" customFormat="1" ht="13.5" customHeight="1">
      <c r="A112" s="161" t="s">
        <v>257</v>
      </c>
      <c r="B112" s="161" t="s">
        <v>110</v>
      </c>
      <c r="C112" s="161" t="s">
        <v>136</v>
      </c>
      <c r="D112" s="17" t="s">
        <v>258</v>
      </c>
      <c r="E112" s="162" t="s">
        <v>259</v>
      </c>
      <c r="F112" s="161" t="s">
        <v>173</v>
      </c>
      <c r="G112" s="163">
        <v>28.188</v>
      </c>
      <c r="H112" s="188">
        <v>0</v>
      </c>
      <c r="I112" s="164">
        <f t="shared" si="0"/>
        <v>0</v>
      </c>
      <c r="J112" s="165">
        <v>0</v>
      </c>
      <c r="K112" s="163">
        <f t="shared" si="1"/>
        <v>0</v>
      </c>
      <c r="L112" s="165">
        <v>0</v>
      </c>
      <c r="M112" s="163">
        <f t="shared" si="2"/>
        <v>0</v>
      </c>
      <c r="N112" s="195">
        <v>21</v>
      </c>
      <c r="O112" s="166">
        <v>4</v>
      </c>
      <c r="P112" s="17" t="s">
        <v>115</v>
      </c>
    </row>
    <row r="113" spans="2:16" s="133" customFormat="1" ht="12.75" customHeight="1">
      <c r="B113" s="142" t="s">
        <v>63</v>
      </c>
      <c r="D113" s="143" t="s">
        <v>260</v>
      </c>
      <c r="E113" s="143" t="s">
        <v>261</v>
      </c>
      <c r="H113" s="187"/>
      <c r="I113" s="144">
        <f>I114</f>
        <v>0</v>
      </c>
      <c r="K113" s="145">
        <f>K114</f>
        <v>0</v>
      </c>
      <c r="M113" s="145">
        <f>M114</f>
        <v>0</v>
      </c>
      <c r="N113" s="187"/>
      <c r="P113" s="143" t="s">
        <v>115</v>
      </c>
    </row>
    <row r="114" spans="1:16" s="17" customFormat="1" ht="13.5" customHeight="1">
      <c r="A114" s="161" t="s">
        <v>262</v>
      </c>
      <c r="B114" s="161" t="s">
        <v>110</v>
      </c>
      <c r="C114" s="161" t="s">
        <v>128</v>
      </c>
      <c r="D114" s="17" t="s">
        <v>263</v>
      </c>
      <c r="E114" s="162" t="s">
        <v>264</v>
      </c>
      <c r="F114" s="161" t="s">
        <v>173</v>
      </c>
      <c r="G114" s="163">
        <v>22.953</v>
      </c>
      <c r="H114" s="188">
        <v>0</v>
      </c>
      <c r="I114" s="164">
        <f>ROUND(G114*H114,2)</f>
        <v>0</v>
      </c>
      <c r="J114" s="165">
        <v>0</v>
      </c>
      <c r="K114" s="163">
        <f>G114*J114</f>
        <v>0</v>
      </c>
      <c r="L114" s="165">
        <v>0</v>
      </c>
      <c r="M114" s="163">
        <f>G114*L114</f>
        <v>0</v>
      </c>
      <c r="N114" s="195">
        <v>21</v>
      </c>
      <c r="O114" s="166">
        <v>4</v>
      </c>
      <c r="P114" s="17" t="s">
        <v>127</v>
      </c>
    </row>
    <row r="115" spans="2:16" s="133" customFormat="1" ht="12.75" customHeight="1">
      <c r="B115" s="134" t="s">
        <v>63</v>
      </c>
      <c r="D115" s="135" t="s">
        <v>50</v>
      </c>
      <c r="E115" s="135" t="s">
        <v>265</v>
      </c>
      <c r="H115" s="187"/>
      <c r="I115" s="136">
        <f>I116+I127+I139+I145+I149+I162+I168+I179+I199+I233+I240+I262+I274+I286+I299</f>
        <v>0</v>
      </c>
      <c r="K115" s="137">
        <f>K116+K127+K139+K145+K149+K162+K168+K179+K199+K233+K240+K262+K274+K286+K299</f>
        <v>0</v>
      </c>
      <c r="M115" s="137">
        <f>M116+M127+M139+M145+M149+M162+M168+M179+M199+M233+M240+M262+M274+M286+M299</f>
        <v>0</v>
      </c>
      <c r="N115" s="187"/>
      <c r="P115" s="135" t="s">
        <v>106</v>
      </c>
    </row>
    <row r="116" spans="2:16" s="133" customFormat="1" ht="12.75" customHeight="1">
      <c r="B116" s="138" t="s">
        <v>63</v>
      </c>
      <c r="D116" s="139" t="s">
        <v>266</v>
      </c>
      <c r="E116" s="139" t="s">
        <v>267</v>
      </c>
      <c r="H116" s="187"/>
      <c r="I116" s="140">
        <f>SUM(I117:I126)</f>
        <v>0</v>
      </c>
      <c r="K116" s="141">
        <f>SUM(K117:K126)</f>
        <v>0</v>
      </c>
      <c r="M116" s="141">
        <f>SUM(M117:M126)</f>
        <v>0</v>
      </c>
      <c r="N116" s="187"/>
      <c r="P116" s="139" t="s">
        <v>109</v>
      </c>
    </row>
    <row r="117" spans="1:16" s="17" customFormat="1" ht="24" customHeight="1">
      <c r="A117" s="161" t="s">
        <v>268</v>
      </c>
      <c r="B117" s="161" t="s">
        <v>110</v>
      </c>
      <c r="C117" s="161" t="s">
        <v>266</v>
      </c>
      <c r="D117" s="17" t="s">
        <v>269</v>
      </c>
      <c r="E117" s="162" t="s">
        <v>270</v>
      </c>
      <c r="F117" s="161" t="s">
        <v>114</v>
      </c>
      <c r="G117" s="163">
        <v>6.5</v>
      </c>
      <c r="H117" s="188">
        <v>0</v>
      </c>
      <c r="I117" s="164">
        <f>ROUND(G117*H117,2)</f>
        <v>0</v>
      </c>
      <c r="J117" s="165">
        <v>0</v>
      </c>
      <c r="K117" s="163">
        <f>G117*J117</f>
        <v>0</v>
      </c>
      <c r="L117" s="165">
        <v>0</v>
      </c>
      <c r="M117" s="163">
        <f>G117*L117</f>
        <v>0</v>
      </c>
      <c r="N117" s="195">
        <v>21</v>
      </c>
      <c r="O117" s="166">
        <v>16</v>
      </c>
      <c r="P117" s="17" t="s">
        <v>115</v>
      </c>
    </row>
    <row r="118" spans="4:18" s="17" customFormat="1" ht="15.75" customHeight="1">
      <c r="D118" s="167"/>
      <c r="E118" s="167" t="s">
        <v>118</v>
      </c>
      <c r="G118" s="168">
        <v>6.5</v>
      </c>
      <c r="H118" s="189"/>
      <c r="N118" s="189"/>
      <c r="P118" s="167" t="s">
        <v>115</v>
      </c>
      <c r="Q118" s="167" t="s">
        <v>115</v>
      </c>
      <c r="R118" s="167" t="s">
        <v>117</v>
      </c>
    </row>
    <row r="119" spans="1:16" s="17" customFormat="1" ht="13.5" customHeight="1">
      <c r="A119" s="171" t="s">
        <v>271</v>
      </c>
      <c r="B119" s="171" t="s">
        <v>121</v>
      </c>
      <c r="C119" s="171" t="s">
        <v>122</v>
      </c>
      <c r="D119" s="172" t="s">
        <v>272</v>
      </c>
      <c r="E119" s="173" t="s">
        <v>273</v>
      </c>
      <c r="F119" s="171" t="s">
        <v>173</v>
      </c>
      <c r="G119" s="174">
        <v>0.002</v>
      </c>
      <c r="H119" s="190">
        <v>0</v>
      </c>
      <c r="I119" s="175">
        <f>ROUND(G119*H119,2)</f>
        <v>0</v>
      </c>
      <c r="J119" s="176">
        <v>0</v>
      </c>
      <c r="K119" s="174">
        <f>G119*J119</f>
        <v>0</v>
      </c>
      <c r="L119" s="176">
        <v>0</v>
      </c>
      <c r="M119" s="174">
        <f>G119*L119</f>
        <v>0</v>
      </c>
      <c r="N119" s="196">
        <v>21</v>
      </c>
      <c r="O119" s="177">
        <v>32</v>
      </c>
      <c r="P119" s="172" t="s">
        <v>115</v>
      </c>
    </row>
    <row r="120" spans="1:16" s="17" customFormat="1" ht="13.5" customHeight="1">
      <c r="A120" s="161" t="s">
        <v>274</v>
      </c>
      <c r="B120" s="161" t="s">
        <v>110</v>
      </c>
      <c r="C120" s="161" t="s">
        <v>266</v>
      </c>
      <c r="D120" s="17" t="s">
        <v>275</v>
      </c>
      <c r="E120" s="162" t="s">
        <v>276</v>
      </c>
      <c r="F120" s="161" t="s">
        <v>114</v>
      </c>
      <c r="G120" s="163">
        <v>6.5</v>
      </c>
      <c r="H120" s="188">
        <v>0</v>
      </c>
      <c r="I120" s="164">
        <f>ROUND(G120*H120,2)</f>
        <v>0</v>
      </c>
      <c r="J120" s="165">
        <v>0</v>
      </c>
      <c r="K120" s="163">
        <f>G120*J120</f>
        <v>0</v>
      </c>
      <c r="L120" s="165">
        <v>0</v>
      </c>
      <c r="M120" s="163">
        <f>G120*L120</f>
        <v>0</v>
      </c>
      <c r="N120" s="195">
        <v>21</v>
      </c>
      <c r="O120" s="166">
        <v>16</v>
      </c>
      <c r="P120" s="17" t="s">
        <v>115</v>
      </c>
    </row>
    <row r="121" spans="1:16" s="17" customFormat="1" ht="13.5" customHeight="1">
      <c r="A121" s="171" t="s">
        <v>277</v>
      </c>
      <c r="B121" s="171" t="s">
        <v>121</v>
      </c>
      <c r="C121" s="171" t="s">
        <v>122</v>
      </c>
      <c r="D121" s="172" t="s">
        <v>278</v>
      </c>
      <c r="E121" s="173" t="s">
        <v>279</v>
      </c>
      <c r="F121" s="171" t="s">
        <v>114</v>
      </c>
      <c r="G121" s="174">
        <v>7.475</v>
      </c>
      <c r="H121" s="190">
        <v>0</v>
      </c>
      <c r="I121" s="175">
        <f>ROUND(G121*H121,2)</f>
        <v>0</v>
      </c>
      <c r="J121" s="176">
        <v>0</v>
      </c>
      <c r="K121" s="174">
        <f>G121*J121</f>
        <v>0</v>
      </c>
      <c r="L121" s="176">
        <v>0</v>
      </c>
      <c r="M121" s="174">
        <f>G121*L121</f>
        <v>0</v>
      </c>
      <c r="N121" s="196">
        <v>21</v>
      </c>
      <c r="O121" s="177">
        <v>32</v>
      </c>
      <c r="P121" s="172" t="s">
        <v>115</v>
      </c>
    </row>
    <row r="122" spans="1:16" s="17" customFormat="1" ht="13.5" customHeight="1">
      <c r="A122" s="161" t="s">
        <v>280</v>
      </c>
      <c r="B122" s="161" t="s">
        <v>110</v>
      </c>
      <c r="C122" s="161" t="s">
        <v>266</v>
      </c>
      <c r="D122" s="17" t="s">
        <v>281</v>
      </c>
      <c r="E122" s="162" t="s">
        <v>282</v>
      </c>
      <c r="F122" s="161" t="s">
        <v>114</v>
      </c>
      <c r="G122" s="163">
        <v>3</v>
      </c>
      <c r="H122" s="188">
        <v>0</v>
      </c>
      <c r="I122" s="164">
        <f>ROUND(G122*H122,2)</f>
        <v>0</v>
      </c>
      <c r="J122" s="165">
        <v>0</v>
      </c>
      <c r="K122" s="163">
        <f>G122*J122</f>
        <v>0</v>
      </c>
      <c r="L122" s="165">
        <v>0</v>
      </c>
      <c r="M122" s="163">
        <f>G122*L122</f>
        <v>0</v>
      </c>
      <c r="N122" s="195">
        <v>21</v>
      </c>
      <c r="O122" s="166">
        <v>16</v>
      </c>
      <c r="P122" s="17" t="s">
        <v>115</v>
      </c>
    </row>
    <row r="123" spans="4:18" s="17" customFormat="1" ht="15.75" customHeight="1">
      <c r="D123" s="167"/>
      <c r="E123" s="167" t="s">
        <v>283</v>
      </c>
      <c r="G123" s="168">
        <v>3</v>
      </c>
      <c r="H123" s="189"/>
      <c r="N123" s="189"/>
      <c r="P123" s="167" t="s">
        <v>115</v>
      </c>
      <c r="Q123" s="167" t="s">
        <v>115</v>
      </c>
      <c r="R123" s="167" t="s">
        <v>117</v>
      </c>
    </row>
    <row r="124" spans="1:16" s="17" customFormat="1" ht="13.5" customHeight="1">
      <c r="A124" s="161" t="s">
        <v>284</v>
      </c>
      <c r="B124" s="161" t="s">
        <v>110</v>
      </c>
      <c r="C124" s="161" t="s">
        <v>266</v>
      </c>
      <c r="D124" s="17" t="s">
        <v>285</v>
      </c>
      <c r="E124" s="162" t="s">
        <v>286</v>
      </c>
      <c r="F124" s="161" t="s">
        <v>114</v>
      </c>
      <c r="G124" s="163">
        <v>9</v>
      </c>
      <c r="H124" s="188">
        <v>0</v>
      </c>
      <c r="I124" s="164">
        <f>ROUND(G124*H124,2)</f>
        <v>0</v>
      </c>
      <c r="J124" s="165">
        <v>0</v>
      </c>
      <c r="K124" s="163">
        <f>G124*J124</f>
        <v>0</v>
      </c>
      <c r="L124" s="165">
        <v>0</v>
      </c>
      <c r="M124" s="163">
        <f>G124*L124</f>
        <v>0</v>
      </c>
      <c r="N124" s="195">
        <v>21</v>
      </c>
      <c r="O124" s="166">
        <v>16</v>
      </c>
      <c r="P124" s="17" t="s">
        <v>115</v>
      </c>
    </row>
    <row r="125" spans="4:18" s="17" customFormat="1" ht="15.75" customHeight="1">
      <c r="D125" s="167"/>
      <c r="E125" s="167" t="s">
        <v>287</v>
      </c>
      <c r="G125" s="168">
        <v>9</v>
      </c>
      <c r="H125" s="189"/>
      <c r="N125" s="189"/>
      <c r="P125" s="167" t="s">
        <v>115</v>
      </c>
      <c r="Q125" s="167" t="s">
        <v>115</v>
      </c>
      <c r="R125" s="167" t="s">
        <v>117</v>
      </c>
    </row>
    <row r="126" spans="1:16" s="17" customFormat="1" ht="24" customHeight="1">
      <c r="A126" s="161" t="s">
        <v>288</v>
      </c>
      <c r="B126" s="161" t="s">
        <v>110</v>
      </c>
      <c r="C126" s="161" t="s">
        <v>266</v>
      </c>
      <c r="D126" s="17" t="s">
        <v>289</v>
      </c>
      <c r="E126" s="162" t="s">
        <v>290</v>
      </c>
      <c r="F126" s="161" t="s">
        <v>46</v>
      </c>
      <c r="G126" s="192">
        <v>0</v>
      </c>
      <c r="H126" s="188">
        <v>0</v>
      </c>
      <c r="I126" s="164">
        <f>ROUND(G126*H126,2)</f>
        <v>0</v>
      </c>
      <c r="J126" s="165">
        <v>0</v>
      </c>
      <c r="K126" s="163">
        <f>G126*J126</f>
        <v>0</v>
      </c>
      <c r="L126" s="165">
        <v>0</v>
      </c>
      <c r="M126" s="163">
        <f>G126*L126</f>
        <v>0</v>
      </c>
      <c r="N126" s="195">
        <v>21</v>
      </c>
      <c r="O126" s="166">
        <v>16</v>
      </c>
      <c r="P126" s="17" t="s">
        <v>115</v>
      </c>
    </row>
    <row r="127" spans="2:16" s="133" customFormat="1" ht="12.75" customHeight="1">
      <c r="B127" s="138" t="s">
        <v>63</v>
      </c>
      <c r="D127" s="139" t="s">
        <v>291</v>
      </c>
      <c r="E127" s="139" t="s">
        <v>292</v>
      </c>
      <c r="H127" s="187"/>
      <c r="I127" s="140">
        <f>SUM(I128:I138)</f>
        <v>0</v>
      </c>
      <c r="K127" s="141">
        <f>SUM(K128:K138)</f>
        <v>0</v>
      </c>
      <c r="M127" s="141">
        <f>SUM(M128:M138)</f>
        <v>0</v>
      </c>
      <c r="N127" s="187"/>
      <c r="P127" s="139" t="s">
        <v>109</v>
      </c>
    </row>
    <row r="128" spans="1:16" s="17" customFormat="1" ht="13.5" customHeight="1">
      <c r="A128" s="161" t="s">
        <v>293</v>
      </c>
      <c r="B128" s="161" t="s">
        <v>110</v>
      </c>
      <c r="C128" s="161" t="s">
        <v>136</v>
      </c>
      <c r="D128" s="17" t="s">
        <v>294</v>
      </c>
      <c r="E128" s="162" t="s">
        <v>295</v>
      </c>
      <c r="F128" s="161" t="s">
        <v>114</v>
      </c>
      <c r="G128" s="163">
        <v>130.194</v>
      </c>
      <c r="H128" s="188">
        <v>0</v>
      </c>
      <c r="I128" s="164">
        <f>ROUND(G128*H128,2)</f>
        <v>0</v>
      </c>
      <c r="J128" s="165">
        <v>0</v>
      </c>
      <c r="K128" s="163">
        <f>G128*J128</f>
        <v>0</v>
      </c>
      <c r="L128" s="165">
        <v>0</v>
      </c>
      <c r="M128" s="163">
        <f>G128*L128</f>
        <v>0</v>
      </c>
      <c r="N128" s="195">
        <v>21</v>
      </c>
      <c r="O128" s="166">
        <v>16</v>
      </c>
      <c r="P128" s="17" t="s">
        <v>115</v>
      </c>
    </row>
    <row r="129" spans="4:18" s="17" customFormat="1" ht="15.75" customHeight="1">
      <c r="D129" s="178"/>
      <c r="E129" s="178" t="s">
        <v>296</v>
      </c>
      <c r="G129" s="179"/>
      <c r="H129" s="189"/>
      <c r="N129" s="189"/>
      <c r="P129" s="178" t="s">
        <v>115</v>
      </c>
      <c r="Q129" s="178" t="s">
        <v>109</v>
      </c>
      <c r="R129" s="178" t="s">
        <v>117</v>
      </c>
    </row>
    <row r="130" spans="4:18" s="17" customFormat="1" ht="15.75" customHeight="1">
      <c r="D130" s="167"/>
      <c r="E130" s="167" t="s">
        <v>297</v>
      </c>
      <c r="G130" s="168">
        <v>28.5159</v>
      </c>
      <c r="H130" s="189"/>
      <c r="N130" s="189"/>
      <c r="P130" s="167" t="s">
        <v>115</v>
      </c>
      <c r="Q130" s="167" t="s">
        <v>115</v>
      </c>
      <c r="R130" s="167" t="s">
        <v>117</v>
      </c>
    </row>
    <row r="131" spans="4:18" s="17" customFormat="1" ht="15.75" customHeight="1">
      <c r="D131" s="167"/>
      <c r="E131" s="167" t="s">
        <v>298</v>
      </c>
      <c r="G131" s="168">
        <v>31.5752</v>
      </c>
      <c r="H131" s="189"/>
      <c r="N131" s="189"/>
      <c r="P131" s="167" t="s">
        <v>115</v>
      </c>
      <c r="Q131" s="167" t="s">
        <v>115</v>
      </c>
      <c r="R131" s="167" t="s">
        <v>117</v>
      </c>
    </row>
    <row r="132" spans="4:18" s="17" customFormat="1" ht="15.75" customHeight="1">
      <c r="D132" s="180"/>
      <c r="E132" s="180" t="s">
        <v>133</v>
      </c>
      <c r="G132" s="181">
        <v>60.0911</v>
      </c>
      <c r="H132" s="189"/>
      <c r="N132" s="189"/>
      <c r="P132" s="180" t="s">
        <v>115</v>
      </c>
      <c r="Q132" s="180" t="s">
        <v>127</v>
      </c>
      <c r="R132" s="180" t="s">
        <v>117</v>
      </c>
    </row>
    <row r="133" spans="4:18" s="17" customFormat="1" ht="15.75" customHeight="1">
      <c r="D133" s="178"/>
      <c r="E133" s="178" t="s">
        <v>299</v>
      </c>
      <c r="G133" s="182"/>
      <c r="H133" s="189"/>
      <c r="N133" s="189"/>
      <c r="P133" s="178" t="s">
        <v>115</v>
      </c>
      <c r="Q133" s="178" t="s">
        <v>109</v>
      </c>
      <c r="R133" s="178" t="s">
        <v>117</v>
      </c>
    </row>
    <row r="134" spans="4:18" s="17" customFormat="1" ht="15.75" customHeight="1">
      <c r="D134" s="167"/>
      <c r="E134" s="167" t="s">
        <v>300</v>
      </c>
      <c r="G134" s="168">
        <v>39.768</v>
      </c>
      <c r="H134" s="189"/>
      <c r="N134" s="189"/>
      <c r="P134" s="167" t="s">
        <v>115</v>
      </c>
      <c r="Q134" s="167" t="s">
        <v>115</v>
      </c>
      <c r="R134" s="167" t="s">
        <v>117</v>
      </c>
    </row>
    <row r="135" spans="4:18" s="17" customFormat="1" ht="15.75" customHeight="1">
      <c r="D135" s="167"/>
      <c r="E135" s="167" t="s">
        <v>301</v>
      </c>
      <c r="G135" s="168">
        <v>24.135</v>
      </c>
      <c r="H135" s="189"/>
      <c r="N135" s="189"/>
      <c r="P135" s="167" t="s">
        <v>115</v>
      </c>
      <c r="Q135" s="167" t="s">
        <v>115</v>
      </c>
      <c r="R135" s="167" t="s">
        <v>117</v>
      </c>
    </row>
    <row r="136" spans="4:18" s="17" customFormat="1" ht="15.75" customHeight="1">
      <c r="D136" s="180"/>
      <c r="E136" s="180" t="s">
        <v>133</v>
      </c>
      <c r="G136" s="181">
        <v>63.903</v>
      </c>
      <c r="H136" s="189"/>
      <c r="N136" s="189"/>
      <c r="P136" s="180" t="s">
        <v>115</v>
      </c>
      <c r="Q136" s="180" t="s">
        <v>127</v>
      </c>
      <c r="R136" s="180" t="s">
        <v>117</v>
      </c>
    </row>
    <row r="137" spans="4:18" s="17" customFormat="1" ht="15.75" customHeight="1">
      <c r="D137" s="167"/>
      <c r="E137" s="167" t="s">
        <v>302</v>
      </c>
      <c r="G137" s="168">
        <v>6.1997</v>
      </c>
      <c r="H137" s="189"/>
      <c r="N137" s="189"/>
      <c r="P137" s="167" t="s">
        <v>115</v>
      </c>
      <c r="Q137" s="167" t="s">
        <v>115</v>
      </c>
      <c r="R137" s="167" t="s">
        <v>117</v>
      </c>
    </row>
    <row r="138" spans="4:18" s="17" customFormat="1" ht="15.75" customHeight="1">
      <c r="D138" s="169"/>
      <c r="E138" s="169" t="s">
        <v>119</v>
      </c>
      <c r="G138" s="170">
        <v>130.1938</v>
      </c>
      <c r="H138" s="189"/>
      <c r="N138" s="189"/>
      <c r="P138" s="169" t="s">
        <v>115</v>
      </c>
      <c r="Q138" s="169" t="s">
        <v>120</v>
      </c>
      <c r="R138" s="169" t="s">
        <v>117</v>
      </c>
    </row>
    <row r="139" spans="2:16" s="133" customFormat="1" ht="12.75" customHeight="1">
      <c r="B139" s="138" t="s">
        <v>63</v>
      </c>
      <c r="D139" s="139" t="s">
        <v>303</v>
      </c>
      <c r="E139" s="139" t="s">
        <v>304</v>
      </c>
      <c r="H139" s="187"/>
      <c r="I139" s="140">
        <f>SUM(I140:I144)</f>
        <v>0</v>
      </c>
      <c r="K139" s="141">
        <f>SUM(K140:K144)</f>
        <v>0</v>
      </c>
      <c r="M139" s="141">
        <f>SUM(M140:M144)</f>
        <v>0</v>
      </c>
      <c r="N139" s="187"/>
      <c r="P139" s="139" t="s">
        <v>109</v>
      </c>
    </row>
    <row r="140" spans="1:16" s="17" customFormat="1" ht="13.5" customHeight="1">
      <c r="A140" s="161" t="s">
        <v>305</v>
      </c>
      <c r="B140" s="161" t="s">
        <v>110</v>
      </c>
      <c r="C140" s="161" t="s">
        <v>303</v>
      </c>
      <c r="D140" s="17" t="s">
        <v>306</v>
      </c>
      <c r="E140" s="162" t="s">
        <v>307</v>
      </c>
      <c r="F140" s="161" t="s">
        <v>198</v>
      </c>
      <c r="G140" s="163">
        <v>1</v>
      </c>
      <c r="H140" s="188">
        <v>0</v>
      </c>
      <c r="I140" s="164">
        <f>ROUND(G140*H140,2)</f>
        <v>0</v>
      </c>
      <c r="J140" s="165">
        <v>0</v>
      </c>
      <c r="K140" s="163">
        <f>G140*J140</f>
        <v>0</v>
      </c>
      <c r="L140" s="165">
        <v>0</v>
      </c>
      <c r="M140" s="163">
        <f>G140*L140</f>
        <v>0</v>
      </c>
      <c r="N140" s="195">
        <v>21</v>
      </c>
      <c r="O140" s="166">
        <v>16</v>
      </c>
      <c r="P140" s="17" t="s">
        <v>115</v>
      </c>
    </row>
    <row r="141" spans="1:16" s="17" customFormat="1" ht="13.5" customHeight="1">
      <c r="A141" s="161" t="s">
        <v>308</v>
      </c>
      <c r="B141" s="161" t="s">
        <v>110</v>
      </c>
      <c r="C141" s="161" t="s">
        <v>303</v>
      </c>
      <c r="D141" s="17" t="s">
        <v>309</v>
      </c>
      <c r="E141" s="162" t="s">
        <v>310</v>
      </c>
      <c r="F141" s="161" t="s">
        <v>198</v>
      </c>
      <c r="G141" s="163">
        <v>1</v>
      </c>
      <c r="H141" s="188">
        <v>0</v>
      </c>
      <c r="I141" s="164">
        <f>ROUND(G141*H141,2)</f>
        <v>0</v>
      </c>
      <c r="J141" s="165">
        <v>0</v>
      </c>
      <c r="K141" s="163">
        <f>G141*J141</f>
        <v>0</v>
      </c>
      <c r="L141" s="165">
        <v>0</v>
      </c>
      <c r="M141" s="163">
        <f>G141*L141</f>
        <v>0</v>
      </c>
      <c r="N141" s="195">
        <v>21</v>
      </c>
      <c r="O141" s="166">
        <v>16</v>
      </c>
      <c r="P141" s="17" t="s">
        <v>115</v>
      </c>
    </row>
    <row r="142" spans="1:16" s="17" customFormat="1" ht="13.5" customHeight="1">
      <c r="A142" s="161" t="s">
        <v>311</v>
      </c>
      <c r="B142" s="161" t="s">
        <v>110</v>
      </c>
      <c r="C142" s="161" t="s">
        <v>303</v>
      </c>
      <c r="D142" s="17" t="s">
        <v>312</v>
      </c>
      <c r="E142" s="162" t="s">
        <v>313</v>
      </c>
      <c r="F142" s="161" t="s">
        <v>314</v>
      </c>
      <c r="G142" s="163">
        <v>10</v>
      </c>
      <c r="H142" s="188">
        <v>0</v>
      </c>
      <c r="I142" s="164">
        <f>ROUND(G142*H142,2)</f>
        <v>0</v>
      </c>
      <c r="J142" s="165">
        <v>0</v>
      </c>
      <c r="K142" s="163">
        <f>G142*J142</f>
        <v>0</v>
      </c>
      <c r="L142" s="165">
        <v>0</v>
      </c>
      <c r="M142" s="163">
        <f>G142*L142</f>
        <v>0</v>
      </c>
      <c r="N142" s="195">
        <v>21</v>
      </c>
      <c r="O142" s="166">
        <v>16</v>
      </c>
      <c r="P142" s="17" t="s">
        <v>115</v>
      </c>
    </row>
    <row r="143" spans="1:16" s="17" customFormat="1" ht="13.5" customHeight="1">
      <c r="A143" s="161" t="s">
        <v>315</v>
      </c>
      <c r="B143" s="161" t="s">
        <v>110</v>
      </c>
      <c r="C143" s="161" t="s">
        <v>303</v>
      </c>
      <c r="D143" s="17" t="s">
        <v>316</v>
      </c>
      <c r="E143" s="162" t="s">
        <v>317</v>
      </c>
      <c r="F143" s="161" t="s">
        <v>314</v>
      </c>
      <c r="G143" s="163">
        <v>30</v>
      </c>
      <c r="H143" s="188">
        <v>0</v>
      </c>
      <c r="I143" s="164">
        <f>ROUND(G143*H143,2)</f>
        <v>0</v>
      </c>
      <c r="J143" s="165">
        <v>0</v>
      </c>
      <c r="K143" s="163">
        <f>G143*J143</f>
        <v>0</v>
      </c>
      <c r="L143" s="165">
        <v>0</v>
      </c>
      <c r="M143" s="163">
        <f>G143*L143</f>
        <v>0</v>
      </c>
      <c r="N143" s="195">
        <v>21</v>
      </c>
      <c r="O143" s="166">
        <v>16</v>
      </c>
      <c r="P143" s="17" t="s">
        <v>115</v>
      </c>
    </row>
    <row r="144" spans="1:16" s="17" customFormat="1" ht="13.5" customHeight="1">
      <c r="A144" s="161" t="s">
        <v>318</v>
      </c>
      <c r="B144" s="161" t="s">
        <v>110</v>
      </c>
      <c r="C144" s="161" t="s">
        <v>136</v>
      </c>
      <c r="D144" s="17" t="s">
        <v>319</v>
      </c>
      <c r="E144" s="162" t="s">
        <v>320</v>
      </c>
      <c r="F144" s="161" t="s">
        <v>321</v>
      </c>
      <c r="G144" s="163">
        <v>1</v>
      </c>
      <c r="H144" s="188">
        <v>0</v>
      </c>
      <c r="I144" s="164">
        <f>ROUND(G144*H144,2)</f>
        <v>0</v>
      </c>
      <c r="J144" s="165">
        <v>0</v>
      </c>
      <c r="K144" s="163">
        <f>G144*J144</f>
        <v>0</v>
      </c>
      <c r="L144" s="165">
        <v>0</v>
      </c>
      <c r="M144" s="163">
        <f>G144*L144</f>
        <v>0</v>
      </c>
      <c r="N144" s="195">
        <v>21</v>
      </c>
      <c r="O144" s="166">
        <v>16</v>
      </c>
      <c r="P144" s="17" t="s">
        <v>115</v>
      </c>
    </row>
    <row r="145" spans="2:16" s="133" customFormat="1" ht="12.75" customHeight="1">
      <c r="B145" s="138" t="s">
        <v>63</v>
      </c>
      <c r="D145" s="139" t="s">
        <v>322</v>
      </c>
      <c r="E145" s="139" t="s">
        <v>323</v>
      </c>
      <c r="H145" s="187"/>
      <c r="I145" s="140">
        <f>SUM(I146:I148)</f>
        <v>0</v>
      </c>
      <c r="K145" s="141">
        <f>SUM(K146:K148)</f>
        <v>0</v>
      </c>
      <c r="M145" s="141">
        <f>SUM(M146:M148)</f>
        <v>0</v>
      </c>
      <c r="N145" s="187"/>
      <c r="P145" s="139" t="s">
        <v>109</v>
      </c>
    </row>
    <row r="146" spans="1:16" s="17" customFormat="1" ht="13.5" customHeight="1">
      <c r="A146" s="161" t="s">
        <v>324</v>
      </c>
      <c r="B146" s="161" t="s">
        <v>110</v>
      </c>
      <c r="C146" s="161" t="s">
        <v>136</v>
      </c>
      <c r="D146" s="17" t="s">
        <v>325</v>
      </c>
      <c r="E146" s="162" t="s">
        <v>326</v>
      </c>
      <c r="F146" s="161" t="s">
        <v>321</v>
      </c>
      <c r="G146" s="163">
        <v>1</v>
      </c>
      <c r="H146" s="188">
        <v>0</v>
      </c>
      <c r="I146" s="164">
        <f>ROUND(G146*H146,2)</f>
        <v>0</v>
      </c>
      <c r="J146" s="165">
        <v>0</v>
      </c>
      <c r="K146" s="163">
        <f>G146*J146</f>
        <v>0</v>
      </c>
      <c r="L146" s="165">
        <v>0</v>
      </c>
      <c r="M146" s="163">
        <f>G146*L146</f>
        <v>0</v>
      </c>
      <c r="N146" s="195">
        <v>21</v>
      </c>
      <c r="O146" s="166">
        <v>16</v>
      </c>
      <c r="P146" s="17" t="s">
        <v>115</v>
      </c>
    </row>
    <row r="147" spans="1:16" s="17" customFormat="1" ht="24" customHeight="1">
      <c r="A147" s="161" t="s">
        <v>327</v>
      </c>
      <c r="B147" s="161" t="s">
        <v>110</v>
      </c>
      <c r="C147" s="161" t="s">
        <v>303</v>
      </c>
      <c r="D147" s="17" t="s">
        <v>328</v>
      </c>
      <c r="E147" s="162" t="s">
        <v>329</v>
      </c>
      <c r="F147" s="161" t="s">
        <v>314</v>
      </c>
      <c r="G147" s="163">
        <v>40</v>
      </c>
      <c r="H147" s="188">
        <v>0</v>
      </c>
      <c r="I147" s="164">
        <f>ROUND(G147*H147,2)</f>
        <v>0</v>
      </c>
      <c r="J147" s="165">
        <v>0</v>
      </c>
      <c r="K147" s="163">
        <f>G147*J147</f>
        <v>0</v>
      </c>
      <c r="L147" s="165">
        <v>0</v>
      </c>
      <c r="M147" s="163">
        <f>G147*L147</f>
        <v>0</v>
      </c>
      <c r="N147" s="195">
        <v>21</v>
      </c>
      <c r="O147" s="166">
        <v>16</v>
      </c>
      <c r="P147" s="17" t="s">
        <v>115</v>
      </c>
    </row>
    <row r="148" spans="1:16" s="17" customFormat="1" ht="24" customHeight="1">
      <c r="A148" s="161" t="s">
        <v>330</v>
      </c>
      <c r="B148" s="161" t="s">
        <v>110</v>
      </c>
      <c r="C148" s="161" t="s">
        <v>303</v>
      </c>
      <c r="D148" s="17" t="s">
        <v>331</v>
      </c>
      <c r="E148" s="162" t="s">
        <v>332</v>
      </c>
      <c r="F148" s="161" t="s">
        <v>314</v>
      </c>
      <c r="G148" s="163">
        <v>20</v>
      </c>
      <c r="H148" s="188">
        <v>0</v>
      </c>
      <c r="I148" s="164">
        <f>ROUND(G148*H148,2)</f>
        <v>0</v>
      </c>
      <c r="J148" s="165">
        <v>0</v>
      </c>
      <c r="K148" s="163">
        <f>G148*J148</f>
        <v>0</v>
      </c>
      <c r="L148" s="165">
        <v>0</v>
      </c>
      <c r="M148" s="163">
        <f>G148*L148</f>
        <v>0</v>
      </c>
      <c r="N148" s="195">
        <v>21</v>
      </c>
      <c r="O148" s="166">
        <v>16</v>
      </c>
      <c r="P148" s="17" t="s">
        <v>115</v>
      </c>
    </row>
    <row r="149" spans="2:16" s="133" customFormat="1" ht="12.75" customHeight="1">
      <c r="B149" s="138" t="s">
        <v>63</v>
      </c>
      <c r="D149" s="139" t="s">
        <v>333</v>
      </c>
      <c r="E149" s="139" t="s">
        <v>334</v>
      </c>
      <c r="H149" s="187"/>
      <c r="I149" s="140">
        <f>SUM(I150:I161)</f>
        <v>0</v>
      </c>
      <c r="K149" s="141">
        <f>SUM(K150:K161)</f>
        <v>0</v>
      </c>
      <c r="M149" s="141">
        <f>SUM(M150:M161)</f>
        <v>0</v>
      </c>
      <c r="N149" s="187"/>
      <c r="P149" s="139" t="s">
        <v>109</v>
      </c>
    </row>
    <row r="150" spans="1:16" s="17" customFormat="1" ht="13.5" customHeight="1">
      <c r="A150" s="161" t="s">
        <v>335</v>
      </c>
      <c r="B150" s="161" t="s">
        <v>110</v>
      </c>
      <c r="C150" s="161" t="s">
        <v>136</v>
      </c>
      <c r="D150" s="17" t="s">
        <v>336</v>
      </c>
      <c r="E150" s="162" t="s">
        <v>337</v>
      </c>
      <c r="F150" s="161" t="s">
        <v>338</v>
      </c>
      <c r="G150" s="163">
        <v>2</v>
      </c>
      <c r="H150" s="188">
        <v>0</v>
      </c>
      <c r="I150" s="164">
        <f aca="true" t="shared" si="3" ref="I150:I161">ROUND(G150*H150,2)</f>
        <v>0</v>
      </c>
      <c r="J150" s="165">
        <v>0</v>
      </c>
      <c r="K150" s="163">
        <f aca="true" t="shared" si="4" ref="K150:K161">G150*J150</f>
        <v>0</v>
      </c>
      <c r="L150" s="165">
        <v>0</v>
      </c>
      <c r="M150" s="163">
        <f aca="true" t="shared" si="5" ref="M150:M161">G150*L150</f>
        <v>0</v>
      </c>
      <c r="N150" s="195">
        <v>21</v>
      </c>
      <c r="O150" s="166">
        <v>16</v>
      </c>
      <c r="P150" s="17" t="s">
        <v>115</v>
      </c>
    </row>
    <row r="151" spans="1:16" s="17" customFormat="1" ht="13.5" customHeight="1">
      <c r="A151" s="171" t="s">
        <v>339</v>
      </c>
      <c r="B151" s="171" t="s">
        <v>121</v>
      </c>
      <c r="C151" s="171" t="s">
        <v>122</v>
      </c>
      <c r="D151" s="172" t="s">
        <v>340</v>
      </c>
      <c r="E151" s="173" t="s">
        <v>341</v>
      </c>
      <c r="F151" s="171" t="s">
        <v>198</v>
      </c>
      <c r="G151" s="174">
        <v>2</v>
      </c>
      <c r="H151" s="190">
        <v>0</v>
      </c>
      <c r="I151" s="175">
        <f t="shared" si="3"/>
        <v>0</v>
      </c>
      <c r="J151" s="176">
        <v>0</v>
      </c>
      <c r="K151" s="174">
        <f t="shared" si="4"/>
        <v>0</v>
      </c>
      <c r="L151" s="176">
        <v>0</v>
      </c>
      <c r="M151" s="174">
        <f t="shared" si="5"/>
        <v>0</v>
      </c>
      <c r="N151" s="196">
        <v>21</v>
      </c>
      <c r="O151" s="177">
        <v>32</v>
      </c>
      <c r="P151" s="172" t="s">
        <v>115</v>
      </c>
    </row>
    <row r="152" spans="1:16" s="17" customFormat="1" ht="24" customHeight="1">
      <c r="A152" s="161" t="s">
        <v>342</v>
      </c>
      <c r="B152" s="161" t="s">
        <v>110</v>
      </c>
      <c r="C152" s="161" t="s">
        <v>136</v>
      </c>
      <c r="D152" s="17" t="s">
        <v>343</v>
      </c>
      <c r="E152" s="162" t="s">
        <v>344</v>
      </c>
      <c r="F152" s="161" t="s">
        <v>338</v>
      </c>
      <c r="G152" s="163">
        <v>2</v>
      </c>
      <c r="H152" s="188">
        <v>0</v>
      </c>
      <c r="I152" s="164">
        <f t="shared" si="3"/>
        <v>0</v>
      </c>
      <c r="J152" s="165">
        <v>0</v>
      </c>
      <c r="K152" s="163">
        <f t="shared" si="4"/>
        <v>0</v>
      </c>
      <c r="L152" s="165">
        <v>0</v>
      </c>
      <c r="M152" s="163">
        <f t="shared" si="5"/>
        <v>0</v>
      </c>
      <c r="N152" s="195">
        <v>21</v>
      </c>
      <c r="O152" s="166">
        <v>16</v>
      </c>
      <c r="P152" s="17" t="s">
        <v>115</v>
      </c>
    </row>
    <row r="153" spans="1:16" s="17" customFormat="1" ht="13.5" customHeight="1">
      <c r="A153" s="171" t="s">
        <v>345</v>
      </c>
      <c r="B153" s="171" t="s">
        <v>121</v>
      </c>
      <c r="C153" s="171" t="s">
        <v>122</v>
      </c>
      <c r="D153" s="172" t="s">
        <v>346</v>
      </c>
      <c r="E153" s="173" t="s">
        <v>347</v>
      </c>
      <c r="F153" s="171" t="s">
        <v>198</v>
      </c>
      <c r="G153" s="174">
        <v>2</v>
      </c>
      <c r="H153" s="190">
        <v>0</v>
      </c>
      <c r="I153" s="175">
        <f t="shared" si="3"/>
        <v>0</v>
      </c>
      <c r="J153" s="176">
        <v>0</v>
      </c>
      <c r="K153" s="174">
        <f t="shared" si="4"/>
        <v>0</v>
      </c>
      <c r="L153" s="176">
        <v>0</v>
      </c>
      <c r="M153" s="174">
        <f t="shared" si="5"/>
        <v>0</v>
      </c>
      <c r="N153" s="196">
        <v>21</v>
      </c>
      <c r="O153" s="177">
        <v>32</v>
      </c>
      <c r="P153" s="172" t="s">
        <v>115</v>
      </c>
    </row>
    <row r="154" spans="1:16" s="17" customFormat="1" ht="13.5" customHeight="1">
      <c r="A154" s="161" t="s">
        <v>348</v>
      </c>
      <c r="B154" s="161" t="s">
        <v>110</v>
      </c>
      <c r="C154" s="161" t="s">
        <v>136</v>
      </c>
      <c r="D154" s="17" t="s">
        <v>349</v>
      </c>
      <c r="E154" s="162" t="s">
        <v>350</v>
      </c>
      <c r="F154" s="161" t="s">
        <v>338</v>
      </c>
      <c r="G154" s="163">
        <v>2</v>
      </c>
      <c r="H154" s="188">
        <v>0</v>
      </c>
      <c r="I154" s="164">
        <f t="shared" si="3"/>
        <v>0</v>
      </c>
      <c r="J154" s="165">
        <v>0</v>
      </c>
      <c r="K154" s="163">
        <f t="shared" si="4"/>
        <v>0</v>
      </c>
      <c r="L154" s="165">
        <v>0</v>
      </c>
      <c r="M154" s="163">
        <f t="shared" si="5"/>
        <v>0</v>
      </c>
      <c r="N154" s="195">
        <v>21</v>
      </c>
      <c r="O154" s="166">
        <v>16</v>
      </c>
      <c r="P154" s="17" t="s">
        <v>115</v>
      </c>
    </row>
    <row r="155" spans="1:16" s="17" customFormat="1" ht="13.5" customHeight="1">
      <c r="A155" s="171" t="s">
        <v>351</v>
      </c>
      <c r="B155" s="171" t="s">
        <v>121</v>
      </c>
      <c r="C155" s="171" t="s">
        <v>122</v>
      </c>
      <c r="D155" s="172" t="s">
        <v>352</v>
      </c>
      <c r="E155" s="173" t="s">
        <v>353</v>
      </c>
      <c r="F155" s="171" t="s">
        <v>198</v>
      </c>
      <c r="G155" s="174">
        <v>2</v>
      </c>
      <c r="H155" s="190">
        <v>0</v>
      </c>
      <c r="I155" s="175">
        <f t="shared" si="3"/>
        <v>0</v>
      </c>
      <c r="J155" s="176">
        <v>0</v>
      </c>
      <c r="K155" s="174">
        <f t="shared" si="4"/>
        <v>0</v>
      </c>
      <c r="L155" s="176">
        <v>0</v>
      </c>
      <c r="M155" s="174">
        <f t="shared" si="5"/>
        <v>0</v>
      </c>
      <c r="N155" s="196">
        <v>21</v>
      </c>
      <c r="O155" s="177">
        <v>32</v>
      </c>
      <c r="P155" s="172" t="s">
        <v>115</v>
      </c>
    </row>
    <row r="156" spans="1:16" s="17" customFormat="1" ht="13.5" customHeight="1">
      <c r="A156" s="161" t="s">
        <v>354</v>
      </c>
      <c r="B156" s="161" t="s">
        <v>110</v>
      </c>
      <c r="C156" s="161" t="s">
        <v>303</v>
      </c>
      <c r="D156" s="17" t="s">
        <v>355</v>
      </c>
      <c r="E156" s="162" t="s">
        <v>356</v>
      </c>
      <c r="F156" s="161" t="s">
        <v>338</v>
      </c>
      <c r="G156" s="163">
        <v>1</v>
      </c>
      <c r="H156" s="188">
        <v>0</v>
      </c>
      <c r="I156" s="164">
        <f t="shared" si="3"/>
        <v>0</v>
      </c>
      <c r="J156" s="165">
        <v>0</v>
      </c>
      <c r="K156" s="163">
        <f t="shared" si="4"/>
        <v>0</v>
      </c>
      <c r="L156" s="165">
        <v>0</v>
      </c>
      <c r="M156" s="163">
        <f t="shared" si="5"/>
        <v>0</v>
      </c>
      <c r="N156" s="195">
        <v>21</v>
      </c>
      <c r="O156" s="166">
        <v>16</v>
      </c>
      <c r="P156" s="17" t="s">
        <v>115</v>
      </c>
    </row>
    <row r="157" spans="1:16" s="17" customFormat="1" ht="13.5" customHeight="1">
      <c r="A157" s="171" t="s">
        <v>357</v>
      </c>
      <c r="B157" s="171" t="s">
        <v>121</v>
      </c>
      <c r="C157" s="171" t="s">
        <v>122</v>
      </c>
      <c r="D157" s="172" t="s">
        <v>358</v>
      </c>
      <c r="E157" s="173" t="s">
        <v>359</v>
      </c>
      <c r="F157" s="171" t="s">
        <v>198</v>
      </c>
      <c r="G157" s="174">
        <v>1</v>
      </c>
      <c r="H157" s="190">
        <v>0</v>
      </c>
      <c r="I157" s="175">
        <f t="shared" si="3"/>
        <v>0</v>
      </c>
      <c r="J157" s="176">
        <v>0</v>
      </c>
      <c r="K157" s="174">
        <f t="shared" si="4"/>
        <v>0</v>
      </c>
      <c r="L157" s="176">
        <v>0</v>
      </c>
      <c r="M157" s="174">
        <f t="shared" si="5"/>
        <v>0</v>
      </c>
      <c r="N157" s="196">
        <v>21</v>
      </c>
      <c r="O157" s="177">
        <v>32</v>
      </c>
      <c r="P157" s="172" t="s">
        <v>115</v>
      </c>
    </row>
    <row r="158" spans="1:16" s="17" customFormat="1" ht="13.5" customHeight="1">
      <c r="A158" s="161" t="s">
        <v>360</v>
      </c>
      <c r="B158" s="161" t="s">
        <v>110</v>
      </c>
      <c r="C158" s="161" t="s">
        <v>136</v>
      </c>
      <c r="D158" s="17" t="s">
        <v>361</v>
      </c>
      <c r="E158" s="162" t="s">
        <v>362</v>
      </c>
      <c r="F158" s="161" t="s">
        <v>338</v>
      </c>
      <c r="G158" s="163">
        <v>2</v>
      </c>
      <c r="H158" s="188">
        <v>0</v>
      </c>
      <c r="I158" s="164">
        <f t="shared" si="3"/>
        <v>0</v>
      </c>
      <c r="J158" s="165">
        <v>0</v>
      </c>
      <c r="K158" s="163">
        <f t="shared" si="4"/>
        <v>0</v>
      </c>
      <c r="L158" s="165">
        <v>0</v>
      </c>
      <c r="M158" s="163">
        <f t="shared" si="5"/>
        <v>0</v>
      </c>
      <c r="N158" s="195">
        <v>21</v>
      </c>
      <c r="O158" s="166">
        <v>16</v>
      </c>
      <c r="P158" s="17" t="s">
        <v>115</v>
      </c>
    </row>
    <row r="159" spans="1:16" s="17" customFormat="1" ht="13.5" customHeight="1">
      <c r="A159" s="161" t="s">
        <v>363</v>
      </c>
      <c r="B159" s="161" t="s">
        <v>110</v>
      </c>
      <c r="C159" s="161" t="s">
        <v>136</v>
      </c>
      <c r="D159" s="17" t="s">
        <v>364</v>
      </c>
      <c r="E159" s="162" t="s">
        <v>365</v>
      </c>
      <c r="F159" s="161" t="s">
        <v>338</v>
      </c>
      <c r="G159" s="163">
        <v>2</v>
      </c>
      <c r="H159" s="188">
        <v>0</v>
      </c>
      <c r="I159" s="164">
        <f t="shared" si="3"/>
        <v>0</v>
      </c>
      <c r="J159" s="165">
        <v>0</v>
      </c>
      <c r="K159" s="163">
        <f t="shared" si="4"/>
        <v>0</v>
      </c>
      <c r="L159" s="165">
        <v>0</v>
      </c>
      <c r="M159" s="163">
        <f t="shared" si="5"/>
        <v>0</v>
      </c>
      <c r="N159" s="195">
        <v>21</v>
      </c>
      <c r="O159" s="166">
        <v>16</v>
      </c>
      <c r="P159" s="17" t="s">
        <v>115</v>
      </c>
    </row>
    <row r="160" spans="1:16" s="17" customFormat="1" ht="13.5" customHeight="1">
      <c r="A160" s="161" t="s">
        <v>366</v>
      </c>
      <c r="B160" s="161" t="s">
        <v>110</v>
      </c>
      <c r="C160" s="161" t="s">
        <v>136</v>
      </c>
      <c r="D160" s="17" t="s">
        <v>367</v>
      </c>
      <c r="E160" s="162" t="s">
        <v>368</v>
      </c>
      <c r="F160" s="161" t="s">
        <v>338</v>
      </c>
      <c r="G160" s="163">
        <v>2</v>
      </c>
      <c r="H160" s="188">
        <v>0</v>
      </c>
      <c r="I160" s="164">
        <f t="shared" si="3"/>
        <v>0</v>
      </c>
      <c r="J160" s="165">
        <v>0</v>
      </c>
      <c r="K160" s="163">
        <f t="shared" si="4"/>
        <v>0</v>
      </c>
      <c r="L160" s="165">
        <v>0</v>
      </c>
      <c r="M160" s="163">
        <f t="shared" si="5"/>
        <v>0</v>
      </c>
      <c r="N160" s="195">
        <v>21</v>
      </c>
      <c r="O160" s="166">
        <v>16</v>
      </c>
      <c r="P160" s="17" t="s">
        <v>115</v>
      </c>
    </row>
    <row r="161" spans="1:16" s="17" customFormat="1" ht="13.5" customHeight="1">
      <c r="A161" s="161" t="s">
        <v>369</v>
      </c>
      <c r="B161" s="161" t="s">
        <v>110</v>
      </c>
      <c r="C161" s="161" t="s">
        <v>136</v>
      </c>
      <c r="D161" s="17" t="s">
        <v>370</v>
      </c>
      <c r="E161" s="162" t="s">
        <v>371</v>
      </c>
      <c r="F161" s="161" t="s">
        <v>198</v>
      </c>
      <c r="G161" s="163">
        <v>2</v>
      </c>
      <c r="H161" s="188">
        <v>0</v>
      </c>
      <c r="I161" s="164">
        <f t="shared" si="3"/>
        <v>0</v>
      </c>
      <c r="J161" s="165">
        <v>0</v>
      </c>
      <c r="K161" s="163">
        <f t="shared" si="4"/>
        <v>0</v>
      </c>
      <c r="L161" s="165">
        <v>0</v>
      </c>
      <c r="M161" s="163">
        <f t="shared" si="5"/>
        <v>0</v>
      </c>
      <c r="N161" s="195">
        <v>21</v>
      </c>
      <c r="O161" s="166">
        <v>16</v>
      </c>
      <c r="P161" s="17" t="s">
        <v>115</v>
      </c>
    </row>
    <row r="162" spans="2:16" s="133" customFormat="1" ht="12.75" customHeight="1">
      <c r="B162" s="138" t="s">
        <v>63</v>
      </c>
      <c r="D162" s="139" t="s">
        <v>372</v>
      </c>
      <c r="E162" s="139" t="s">
        <v>373</v>
      </c>
      <c r="H162" s="187"/>
      <c r="I162" s="140">
        <f>SUM(I163:I167)</f>
        <v>0</v>
      </c>
      <c r="K162" s="141">
        <f>SUM(K163:K167)</f>
        <v>0</v>
      </c>
      <c r="M162" s="141">
        <f>SUM(M163:M167)</f>
        <v>0</v>
      </c>
      <c r="N162" s="187"/>
      <c r="P162" s="139" t="s">
        <v>109</v>
      </c>
    </row>
    <row r="163" spans="1:16" s="17" customFormat="1" ht="13.5" customHeight="1">
      <c r="A163" s="161" t="s">
        <v>374</v>
      </c>
      <c r="B163" s="161" t="s">
        <v>110</v>
      </c>
      <c r="C163" s="161" t="s">
        <v>136</v>
      </c>
      <c r="D163" s="17" t="s">
        <v>375</v>
      </c>
      <c r="E163" s="162" t="s">
        <v>376</v>
      </c>
      <c r="F163" s="161" t="s">
        <v>198</v>
      </c>
      <c r="G163" s="163">
        <v>2</v>
      </c>
      <c r="H163" s="188">
        <v>0</v>
      </c>
      <c r="I163" s="164">
        <f>ROUND(G163*H163,2)</f>
        <v>0</v>
      </c>
      <c r="J163" s="165">
        <v>0</v>
      </c>
      <c r="K163" s="163">
        <f>G163*J163</f>
        <v>0</v>
      </c>
      <c r="L163" s="165">
        <v>0</v>
      </c>
      <c r="M163" s="163">
        <f>G163*L163</f>
        <v>0</v>
      </c>
      <c r="N163" s="195">
        <v>21</v>
      </c>
      <c r="O163" s="166">
        <v>16</v>
      </c>
      <c r="P163" s="17" t="s">
        <v>115</v>
      </c>
    </row>
    <row r="164" spans="1:16" s="17" customFormat="1" ht="13.5" customHeight="1">
      <c r="A164" s="161" t="s">
        <v>377</v>
      </c>
      <c r="B164" s="161" t="s">
        <v>110</v>
      </c>
      <c r="C164" s="161" t="s">
        <v>136</v>
      </c>
      <c r="D164" s="17" t="s">
        <v>378</v>
      </c>
      <c r="E164" s="162" t="s">
        <v>379</v>
      </c>
      <c r="F164" s="161" t="s">
        <v>198</v>
      </c>
      <c r="G164" s="163">
        <v>1</v>
      </c>
      <c r="H164" s="188">
        <v>0</v>
      </c>
      <c r="I164" s="164">
        <f>ROUND(G164*H164,2)</f>
        <v>0</v>
      </c>
      <c r="J164" s="165">
        <v>0</v>
      </c>
      <c r="K164" s="163">
        <f>G164*J164</f>
        <v>0</v>
      </c>
      <c r="L164" s="165">
        <v>0</v>
      </c>
      <c r="M164" s="163">
        <f>G164*L164</f>
        <v>0</v>
      </c>
      <c r="N164" s="195">
        <v>21</v>
      </c>
      <c r="O164" s="166">
        <v>16</v>
      </c>
      <c r="P164" s="17" t="s">
        <v>115</v>
      </c>
    </row>
    <row r="165" spans="1:16" s="17" customFormat="1" ht="13.5" customHeight="1">
      <c r="A165" s="161" t="s">
        <v>380</v>
      </c>
      <c r="B165" s="161" t="s">
        <v>110</v>
      </c>
      <c r="C165" s="161" t="s">
        <v>136</v>
      </c>
      <c r="D165" s="17" t="s">
        <v>381</v>
      </c>
      <c r="E165" s="162" t="s">
        <v>382</v>
      </c>
      <c r="F165" s="161" t="s">
        <v>198</v>
      </c>
      <c r="G165" s="163">
        <v>3</v>
      </c>
      <c r="H165" s="188">
        <v>0</v>
      </c>
      <c r="I165" s="164">
        <f>ROUND(G165*H165,2)</f>
        <v>0</v>
      </c>
      <c r="J165" s="165">
        <v>0</v>
      </c>
      <c r="K165" s="163">
        <f>G165*J165</f>
        <v>0</v>
      </c>
      <c r="L165" s="165">
        <v>0</v>
      </c>
      <c r="M165" s="163">
        <f>G165*L165</f>
        <v>0</v>
      </c>
      <c r="N165" s="195">
        <v>21</v>
      </c>
      <c r="O165" s="166">
        <v>16</v>
      </c>
      <c r="P165" s="17" t="s">
        <v>115</v>
      </c>
    </row>
    <row r="166" spans="1:16" s="17" customFormat="1" ht="24" customHeight="1">
      <c r="A166" s="161" t="s">
        <v>383</v>
      </c>
      <c r="B166" s="161" t="s">
        <v>110</v>
      </c>
      <c r="C166" s="161" t="s">
        <v>136</v>
      </c>
      <c r="D166" s="17" t="s">
        <v>384</v>
      </c>
      <c r="E166" s="162" t="s">
        <v>385</v>
      </c>
      <c r="F166" s="161" t="s">
        <v>198</v>
      </c>
      <c r="G166" s="163">
        <v>3</v>
      </c>
      <c r="H166" s="188">
        <v>0</v>
      </c>
      <c r="I166" s="164">
        <f>ROUND(G166*H166,2)</f>
        <v>0</v>
      </c>
      <c r="J166" s="165">
        <v>0</v>
      </c>
      <c r="K166" s="163">
        <f>G166*J166</f>
        <v>0</v>
      </c>
      <c r="L166" s="165">
        <v>0</v>
      </c>
      <c r="M166" s="163">
        <f>G166*L166</f>
        <v>0</v>
      </c>
      <c r="N166" s="195">
        <v>21</v>
      </c>
      <c r="O166" s="166">
        <v>16</v>
      </c>
      <c r="P166" s="17" t="s">
        <v>115</v>
      </c>
    </row>
    <row r="167" spans="1:16" s="17" customFormat="1" ht="13.5" customHeight="1">
      <c r="A167" s="161" t="s">
        <v>386</v>
      </c>
      <c r="B167" s="161" t="s">
        <v>110</v>
      </c>
      <c r="C167" s="161" t="s">
        <v>136</v>
      </c>
      <c r="D167" s="17" t="s">
        <v>387</v>
      </c>
      <c r="E167" s="162" t="s">
        <v>388</v>
      </c>
      <c r="F167" s="161" t="s">
        <v>198</v>
      </c>
      <c r="G167" s="163">
        <v>1</v>
      </c>
      <c r="H167" s="188">
        <v>0</v>
      </c>
      <c r="I167" s="164">
        <f>ROUND(G167*H167,2)</f>
        <v>0</v>
      </c>
      <c r="J167" s="165">
        <v>0</v>
      </c>
      <c r="K167" s="163">
        <f>G167*J167</f>
        <v>0</v>
      </c>
      <c r="L167" s="165">
        <v>0</v>
      </c>
      <c r="M167" s="163">
        <f>G167*L167</f>
        <v>0</v>
      </c>
      <c r="N167" s="195">
        <v>21</v>
      </c>
      <c r="O167" s="166">
        <v>16</v>
      </c>
      <c r="P167" s="17" t="s">
        <v>115</v>
      </c>
    </row>
    <row r="168" spans="2:16" s="133" customFormat="1" ht="12.75" customHeight="1">
      <c r="B168" s="138" t="s">
        <v>63</v>
      </c>
      <c r="D168" s="139" t="s">
        <v>389</v>
      </c>
      <c r="E168" s="139" t="s">
        <v>390</v>
      </c>
      <c r="H168" s="187"/>
      <c r="I168" s="140">
        <f>SUM(I169:I178)</f>
        <v>0</v>
      </c>
      <c r="K168" s="141">
        <f>SUM(K169:K178)</f>
        <v>0</v>
      </c>
      <c r="M168" s="141">
        <f>SUM(M169:M178)</f>
        <v>0</v>
      </c>
      <c r="N168" s="187"/>
      <c r="P168" s="139" t="s">
        <v>109</v>
      </c>
    </row>
    <row r="169" spans="1:16" s="17" customFormat="1" ht="24" customHeight="1">
      <c r="A169" s="161" t="s">
        <v>391</v>
      </c>
      <c r="B169" s="161" t="s">
        <v>110</v>
      </c>
      <c r="C169" s="161" t="s">
        <v>389</v>
      </c>
      <c r="D169" s="17" t="s">
        <v>392</v>
      </c>
      <c r="E169" s="162" t="s">
        <v>393</v>
      </c>
      <c r="F169" s="161" t="s">
        <v>114</v>
      </c>
      <c r="G169" s="163">
        <v>19.351</v>
      </c>
      <c r="H169" s="188">
        <v>0</v>
      </c>
      <c r="I169" s="164">
        <f>ROUND(G169*H169,2)</f>
        <v>0</v>
      </c>
      <c r="J169" s="165">
        <v>0</v>
      </c>
      <c r="K169" s="163">
        <f>G169*J169</f>
        <v>0</v>
      </c>
      <c r="L169" s="165">
        <v>0</v>
      </c>
      <c r="M169" s="163">
        <f>G169*L169</f>
        <v>0</v>
      </c>
      <c r="N169" s="195">
        <v>21</v>
      </c>
      <c r="O169" s="166">
        <v>16</v>
      </c>
      <c r="P169" s="17" t="s">
        <v>115</v>
      </c>
    </row>
    <row r="170" spans="4:18" s="17" customFormat="1" ht="15.75" customHeight="1">
      <c r="D170" s="167"/>
      <c r="E170" s="167" t="s">
        <v>394</v>
      </c>
      <c r="G170" s="168">
        <v>19.351</v>
      </c>
      <c r="H170" s="189"/>
      <c r="N170" s="189"/>
      <c r="P170" s="167" t="s">
        <v>115</v>
      </c>
      <c r="Q170" s="167" t="s">
        <v>115</v>
      </c>
      <c r="R170" s="167" t="s">
        <v>117</v>
      </c>
    </row>
    <row r="171" spans="1:16" s="17" customFormat="1" ht="13.5" customHeight="1">
      <c r="A171" s="161" t="s">
        <v>395</v>
      </c>
      <c r="B171" s="161" t="s">
        <v>110</v>
      </c>
      <c r="C171" s="161" t="s">
        <v>389</v>
      </c>
      <c r="D171" s="17" t="s">
        <v>396</v>
      </c>
      <c r="E171" s="162" t="s">
        <v>397</v>
      </c>
      <c r="F171" s="161" t="s">
        <v>114</v>
      </c>
      <c r="G171" s="163">
        <v>19.351</v>
      </c>
      <c r="H171" s="188">
        <v>0</v>
      </c>
      <c r="I171" s="164">
        <f>ROUND(G171*H171,2)</f>
        <v>0</v>
      </c>
      <c r="J171" s="165">
        <v>0</v>
      </c>
      <c r="K171" s="163">
        <f>G171*J171</f>
        <v>0</v>
      </c>
      <c r="L171" s="165">
        <v>0</v>
      </c>
      <c r="M171" s="163">
        <f>G171*L171</f>
        <v>0</v>
      </c>
      <c r="N171" s="195">
        <v>21</v>
      </c>
      <c r="O171" s="166">
        <v>16</v>
      </c>
      <c r="P171" s="17" t="s">
        <v>115</v>
      </c>
    </row>
    <row r="172" spans="4:18" s="17" customFormat="1" ht="15.75" customHeight="1">
      <c r="D172" s="167"/>
      <c r="E172" s="167" t="s">
        <v>394</v>
      </c>
      <c r="G172" s="168">
        <v>19.351</v>
      </c>
      <c r="H172" s="189"/>
      <c r="N172" s="189"/>
      <c r="P172" s="167" t="s">
        <v>115</v>
      </c>
      <c r="Q172" s="167" t="s">
        <v>115</v>
      </c>
      <c r="R172" s="167" t="s">
        <v>117</v>
      </c>
    </row>
    <row r="173" spans="1:16" s="17" customFormat="1" ht="13.5" customHeight="1">
      <c r="A173" s="161" t="s">
        <v>398</v>
      </c>
      <c r="B173" s="161" t="s">
        <v>110</v>
      </c>
      <c r="C173" s="161" t="s">
        <v>389</v>
      </c>
      <c r="D173" s="17" t="s">
        <v>399</v>
      </c>
      <c r="E173" s="162" t="s">
        <v>400</v>
      </c>
      <c r="F173" s="161" t="s">
        <v>314</v>
      </c>
      <c r="G173" s="163">
        <v>178</v>
      </c>
      <c r="H173" s="188">
        <v>0</v>
      </c>
      <c r="I173" s="164">
        <f>ROUND(G173*H173,2)</f>
        <v>0</v>
      </c>
      <c r="J173" s="165">
        <v>0</v>
      </c>
      <c r="K173" s="163">
        <f>G173*J173</f>
        <v>0</v>
      </c>
      <c r="L173" s="165">
        <v>0</v>
      </c>
      <c r="M173" s="163">
        <f>G173*L173</f>
        <v>0</v>
      </c>
      <c r="N173" s="195">
        <v>21</v>
      </c>
      <c r="O173" s="166">
        <v>16</v>
      </c>
      <c r="P173" s="17" t="s">
        <v>115</v>
      </c>
    </row>
    <row r="174" spans="1:16" s="17" customFormat="1" ht="13.5" customHeight="1">
      <c r="A174" s="161" t="s">
        <v>401</v>
      </c>
      <c r="B174" s="161" t="s">
        <v>110</v>
      </c>
      <c r="C174" s="161" t="s">
        <v>136</v>
      </c>
      <c r="D174" s="17" t="s">
        <v>402</v>
      </c>
      <c r="E174" s="162" t="s">
        <v>403</v>
      </c>
      <c r="F174" s="161" t="s">
        <v>114</v>
      </c>
      <c r="G174" s="163">
        <v>19.351</v>
      </c>
      <c r="H174" s="188">
        <v>0</v>
      </c>
      <c r="I174" s="164">
        <f>ROUND(G174*H174,2)</f>
        <v>0</v>
      </c>
      <c r="J174" s="165">
        <v>0</v>
      </c>
      <c r="K174" s="163">
        <f>G174*J174</f>
        <v>0</v>
      </c>
      <c r="L174" s="165">
        <v>0</v>
      </c>
      <c r="M174" s="163">
        <f>G174*L174</f>
        <v>0</v>
      </c>
      <c r="N174" s="195">
        <v>21</v>
      </c>
      <c r="O174" s="166">
        <v>16</v>
      </c>
      <c r="P174" s="17" t="s">
        <v>115</v>
      </c>
    </row>
    <row r="175" spans="1:16" s="17" customFormat="1" ht="13.5" customHeight="1">
      <c r="A175" s="161" t="s">
        <v>404</v>
      </c>
      <c r="B175" s="161" t="s">
        <v>110</v>
      </c>
      <c r="C175" s="161" t="s">
        <v>136</v>
      </c>
      <c r="D175" s="17" t="s">
        <v>405</v>
      </c>
      <c r="E175" s="162" t="s">
        <v>406</v>
      </c>
      <c r="F175" s="161" t="s">
        <v>321</v>
      </c>
      <c r="G175" s="163">
        <v>1</v>
      </c>
      <c r="H175" s="188">
        <v>0</v>
      </c>
      <c r="I175" s="164">
        <f>ROUND(G175*H175,2)</f>
        <v>0</v>
      </c>
      <c r="J175" s="165">
        <v>0</v>
      </c>
      <c r="K175" s="163">
        <f>G175*J175</f>
        <v>0</v>
      </c>
      <c r="L175" s="165">
        <v>0</v>
      </c>
      <c r="M175" s="163">
        <f>G175*L175</f>
        <v>0</v>
      </c>
      <c r="N175" s="195">
        <v>21</v>
      </c>
      <c r="O175" s="166">
        <v>16</v>
      </c>
      <c r="P175" s="17" t="s">
        <v>115</v>
      </c>
    </row>
    <row r="176" spans="1:16" s="17" customFormat="1" ht="13.5" customHeight="1">
      <c r="A176" s="161" t="s">
        <v>407</v>
      </c>
      <c r="B176" s="161" t="s">
        <v>110</v>
      </c>
      <c r="C176" s="161" t="s">
        <v>389</v>
      </c>
      <c r="D176" s="17" t="s">
        <v>408</v>
      </c>
      <c r="E176" s="162" t="s">
        <v>409</v>
      </c>
      <c r="F176" s="161" t="s">
        <v>314</v>
      </c>
      <c r="G176" s="163">
        <v>56.5</v>
      </c>
      <c r="H176" s="188">
        <v>0</v>
      </c>
      <c r="I176" s="164">
        <f>ROUND(G176*H176,2)</f>
        <v>0</v>
      </c>
      <c r="J176" s="165">
        <v>0</v>
      </c>
      <c r="K176" s="163">
        <f>G176*J176</f>
        <v>0</v>
      </c>
      <c r="L176" s="165">
        <v>0</v>
      </c>
      <c r="M176" s="163">
        <f>G176*L176</f>
        <v>0</v>
      </c>
      <c r="N176" s="195">
        <v>21</v>
      </c>
      <c r="O176" s="166">
        <v>16</v>
      </c>
      <c r="P176" s="17" t="s">
        <v>115</v>
      </c>
    </row>
    <row r="177" spans="4:18" s="17" customFormat="1" ht="15.75" customHeight="1">
      <c r="D177" s="167"/>
      <c r="E177" s="167" t="s">
        <v>410</v>
      </c>
      <c r="G177" s="168">
        <v>56.5</v>
      </c>
      <c r="H177" s="189"/>
      <c r="N177" s="189"/>
      <c r="P177" s="167" t="s">
        <v>115</v>
      </c>
      <c r="Q177" s="167" t="s">
        <v>115</v>
      </c>
      <c r="R177" s="167" t="s">
        <v>117</v>
      </c>
    </row>
    <row r="178" spans="1:16" s="17" customFormat="1" ht="13.5" customHeight="1">
      <c r="A178" s="161" t="s">
        <v>411</v>
      </c>
      <c r="B178" s="161" t="s">
        <v>110</v>
      </c>
      <c r="C178" s="161" t="s">
        <v>389</v>
      </c>
      <c r="D178" s="17" t="s">
        <v>412</v>
      </c>
      <c r="E178" s="162" t="s">
        <v>413</v>
      </c>
      <c r="F178" s="161" t="s">
        <v>173</v>
      </c>
      <c r="G178" s="163">
        <v>0.686</v>
      </c>
      <c r="H178" s="188">
        <v>0</v>
      </c>
      <c r="I178" s="164">
        <f>ROUND(G178*H178,2)</f>
        <v>0</v>
      </c>
      <c r="J178" s="165">
        <v>0</v>
      </c>
      <c r="K178" s="163">
        <f>G178*J178</f>
        <v>0</v>
      </c>
      <c r="L178" s="165">
        <v>0</v>
      </c>
      <c r="M178" s="163">
        <f>G178*L178</f>
        <v>0</v>
      </c>
      <c r="N178" s="195">
        <v>21</v>
      </c>
      <c r="O178" s="166">
        <v>16</v>
      </c>
      <c r="P178" s="17" t="s">
        <v>115</v>
      </c>
    </row>
    <row r="179" spans="2:16" s="133" customFormat="1" ht="12.75" customHeight="1">
      <c r="B179" s="138" t="s">
        <v>63</v>
      </c>
      <c r="D179" s="139" t="s">
        <v>414</v>
      </c>
      <c r="E179" s="139" t="s">
        <v>415</v>
      </c>
      <c r="H179" s="187"/>
      <c r="I179" s="140">
        <f>SUM(I180:I198)</f>
        <v>0</v>
      </c>
      <c r="K179" s="141">
        <f>SUM(K180:K198)</f>
        <v>0</v>
      </c>
      <c r="M179" s="141">
        <f>SUM(M180:M198)</f>
        <v>0</v>
      </c>
      <c r="N179" s="187"/>
      <c r="P179" s="139" t="s">
        <v>109</v>
      </c>
    </row>
    <row r="180" spans="1:16" s="17" customFormat="1" ht="24" customHeight="1">
      <c r="A180" s="161" t="s">
        <v>416</v>
      </c>
      <c r="B180" s="161" t="s">
        <v>110</v>
      </c>
      <c r="C180" s="161" t="s">
        <v>414</v>
      </c>
      <c r="D180" s="17" t="s">
        <v>417</v>
      </c>
      <c r="E180" s="162" t="s">
        <v>418</v>
      </c>
      <c r="F180" s="161" t="s">
        <v>114</v>
      </c>
      <c r="G180" s="163">
        <v>52.969</v>
      </c>
      <c r="H180" s="188">
        <v>0</v>
      </c>
      <c r="I180" s="164">
        <f>ROUND(G180*H180,2)</f>
        <v>0</v>
      </c>
      <c r="J180" s="165">
        <v>0</v>
      </c>
      <c r="K180" s="163">
        <f>G180*J180</f>
        <v>0</v>
      </c>
      <c r="L180" s="165">
        <v>0</v>
      </c>
      <c r="M180" s="163">
        <f>G180*L180</f>
        <v>0</v>
      </c>
      <c r="N180" s="195">
        <v>21</v>
      </c>
      <c r="O180" s="166">
        <v>16</v>
      </c>
      <c r="P180" s="17" t="s">
        <v>115</v>
      </c>
    </row>
    <row r="181" spans="4:18" s="17" customFormat="1" ht="15.75" customHeight="1">
      <c r="D181" s="167"/>
      <c r="E181" s="167" t="s">
        <v>419</v>
      </c>
      <c r="G181" s="168">
        <v>2.86</v>
      </c>
      <c r="H181" s="189"/>
      <c r="N181" s="189"/>
      <c r="P181" s="167" t="s">
        <v>115</v>
      </c>
      <c r="Q181" s="167" t="s">
        <v>115</v>
      </c>
      <c r="R181" s="167" t="s">
        <v>117</v>
      </c>
    </row>
    <row r="182" spans="4:18" s="17" customFormat="1" ht="15.75" customHeight="1">
      <c r="D182" s="167"/>
      <c r="E182" s="167" t="s">
        <v>420</v>
      </c>
      <c r="G182" s="168">
        <v>3.85</v>
      </c>
      <c r="H182" s="189"/>
      <c r="N182" s="189"/>
      <c r="P182" s="167" t="s">
        <v>115</v>
      </c>
      <c r="Q182" s="167" t="s">
        <v>115</v>
      </c>
      <c r="R182" s="167" t="s">
        <v>117</v>
      </c>
    </row>
    <row r="183" spans="4:18" s="17" customFormat="1" ht="15.75" customHeight="1">
      <c r="D183" s="167"/>
      <c r="E183" s="167" t="s">
        <v>421</v>
      </c>
      <c r="G183" s="168">
        <v>2.53</v>
      </c>
      <c r="H183" s="189"/>
      <c r="N183" s="189"/>
      <c r="P183" s="167" t="s">
        <v>115</v>
      </c>
      <c r="Q183" s="167" t="s">
        <v>115</v>
      </c>
      <c r="R183" s="167" t="s">
        <v>117</v>
      </c>
    </row>
    <row r="184" spans="4:18" s="17" customFormat="1" ht="15.75" customHeight="1">
      <c r="D184" s="167"/>
      <c r="E184" s="167" t="s">
        <v>422</v>
      </c>
      <c r="G184" s="168">
        <v>5.535</v>
      </c>
      <c r="H184" s="189"/>
      <c r="N184" s="189"/>
      <c r="P184" s="167" t="s">
        <v>115</v>
      </c>
      <c r="Q184" s="167" t="s">
        <v>115</v>
      </c>
      <c r="R184" s="167" t="s">
        <v>117</v>
      </c>
    </row>
    <row r="185" spans="4:18" s="17" customFormat="1" ht="15.75" customHeight="1">
      <c r="D185" s="167"/>
      <c r="E185" s="167" t="s">
        <v>423</v>
      </c>
      <c r="G185" s="168">
        <v>7.35</v>
      </c>
      <c r="H185" s="189"/>
      <c r="N185" s="189"/>
      <c r="P185" s="167" t="s">
        <v>115</v>
      </c>
      <c r="Q185" s="167" t="s">
        <v>115</v>
      </c>
      <c r="R185" s="167" t="s">
        <v>117</v>
      </c>
    </row>
    <row r="186" spans="4:18" s="17" customFormat="1" ht="15.75" customHeight="1">
      <c r="D186" s="167"/>
      <c r="E186" s="167" t="s">
        <v>424</v>
      </c>
      <c r="G186" s="168">
        <v>9.1875</v>
      </c>
      <c r="H186" s="189"/>
      <c r="N186" s="189"/>
      <c r="P186" s="167" t="s">
        <v>115</v>
      </c>
      <c r="Q186" s="167" t="s">
        <v>115</v>
      </c>
      <c r="R186" s="167" t="s">
        <v>117</v>
      </c>
    </row>
    <row r="187" spans="4:18" s="17" customFormat="1" ht="15.75" customHeight="1">
      <c r="D187" s="167"/>
      <c r="E187" s="167" t="s">
        <v>425</v>
      </c>
      <c r="G187" s="168">
        <v>19.636</v>
      </c>
      <c r="H187" s="189"/>
      <c r="N187" s="189"/>
      <c r="P187" s="167" t="s">
        <v>115</v>
      </c>
      <c r="Q187" s="167" t="s">
        <v>115</v>
      </c>
      <c r="R187" s="167" t="s">
        <v>117</v>
      </c>
    </row>
    <row r="188" spans="4:18" s="17" customFormat="1" ht="15.75" customHeight="1">
      <c r="D188" s="167"/>
      <c r="E188" s="167" t="s">
        <v>426</v>
      </c>
      <c r="G188" s="168">
        <v>2.02</v>
      </c>
      <c r="H188" s="189"/>
      <c r="N188" s="189"/>
      <c r="P188" s="167" t="s">
        <v>115</v>
      </c>
      <c r="Q188" s="167" t="s">
        <v>115</v>
      </c>
      <c r="R188" s="167" t="s">
        <v>117</v>
      </c>
    </row>
    <row r="189" spans="4:18" s="17" customFormat="1" ht="15.75" customHeight="1">
      <c r="D189" s="169"/>
      <c r="E189" s="169" t="s">
        <v>119</v>
      </c>
      <c r="G189" s="170">
        <v>52.9685</v>
      </c>
      <c r="H189" s="189"/>
      <c r="N189" s="189"/>
      <c r="P189" s="169" t="s">
        <v>115</v>
      </c>
      <c r="Q189" s="169" t="s">
        <v>120</v>
      </c>
      <c r="R189" s="169" t="s">
        <v>117</v>
      </c>
    </row>
    <row r="190" spans="1:16" s="17" customFormat="1" ht="24" customHeight="1">
      <c r="A190" s="161" t="s">
        <v>427</v>
      </c>
      <c r="B190" s="161" t="s">
        <v>110</v>
      </c>
      <c r="C190" s="161" t="s">
        <v>414</v>
      </c>
      <c r="D190" s="17" t="s">
        <v>428</v>
      </c>
      <c r="E190" s="162" t="s">
        <v>429</v>
      </c>
      <c r="F190" s="161" t="s">
        <v>114</v>
      </c>
      <c r="G190" s="163">
        <v>19.605</v>
      </c>
      <c r="H190" s="188">
        <v>0</v>
      </c>
      <c r="I190" s="164">
        <f>ROUND(G190*H190,2)</f>
        <v>0</v>
      </c>
      <c r="J190" s="165">
        <v>0</v>
      </c>
      <c r="K190" s="163">
        <f>G190*J190</f>
        <v>0</v>
      </c>
      <c r="L190" s="165">
        <v>0</v>
      </c>
      <c r="M190" s="163">
        <f>G190*L190</f>
        <v>0</v>
      </c>
      <c r="N190" s="195">
        <v>21</v>
      </c>
      <c r="O190" s="166">
        <v>16</v>
      </c>
      <c r="P190" s="17" t="s">
        <v>115</v>
      </c>
    </row>
    <row r="191" spans="4:18" s="17" customFormat="1" ht="15.75" customHeight="1">
      <c r="D191" s="167"/>
      <c r="E191" s="167" t="s">
        <v>430</v>
      </c>
      <c r="G191" s="168">
        <v>5.2725</v>
      </c>
      <c r="H191" s="189"/>
      <c r="N191" s="189"/>
      <c r="P191" s="167" t="s">
        <v>115</v>
      </c>
      <c r="Q191" s="167" t="s">
        <v>115</v>
      </c>
      <c r="R191" s="167" t="s">
        <v>117</v>
      </c>
    </row>
    <row r="192" spans="4:18" s="17" customFormat="1" ht="15.75" customHeight="1">
      <c r="D192" s="167"/>
      <c r="E192" s="167" t="s">
        <v>431</v>
      </c>
      <c r="G192" s="168">
        <v>5.67</v>
      </c>
      <c r="H192" s="189"/>
      <c r="N192" s="189"/>
      <c r="P192" s="167" t="s">
        <v>115</v>
      </c>
      <c r="Q192" s="167" t="s">
        <v>115</v>
      </c>
      <c r="R192" s="167" t="s">
        <v>117</v>
      </c>
    </row>
    <row r="193" spans="4:18" s="17" customFormat="1" ht="15.75" customHeight="1">
      <c r="D193" s="167"/>
      <c r="E193" s="167" t="s">
        <v>432</v>
      </c>
      <c r="G193" s="168">
        <v>8.6622</v>
      </c>
      <c r="H193" s="189"/>
      <c r="N193" s="189"/>
      <c r="P193" s="167" t="s">
        <v>115</v>
      </c>
      <c r="Q193" s="167" t="s">
        <v>115</v>
      </c>
      <c r="R193" s="167" t="s">
        <v>117</v>
      </c>
    </row>
    <row r="194" spans="4:18" s="17" customFormat="1" ht="15.75" customHeight="1">
      <c r="D194" s="169"/>
      <c r="E194" s="169" t="s">
        <v>119</v>
      </c>
      <c r="G194" s="170">
        <v>19.6047</v>
      </c>
      <c r="H194" s="189"/>
      <c r="N194" s="189"/>
      <c r="P194" s="169" t="s">
        <v>115</v>
      </c>
      <c r="Q194" s="169" t="s">
        <v>120</v>
      </c>
      <c r="R194" s="169" t="s">
        <v>117</v>
      </c>
    </row>
    <row r="195" spans="1:16" s="17" customFormat="1" ht="13.5" customHeight="1">
      <c r="A195" s="161" t="s">
        <v>433</v>
      </c>
      <c r="B195" s="161" t="s">
        <v>110</v>
      </c>
      <c r="C195" s="161" t="s">
        <v>414</v>
      </c>
      <c r="D195" s="17" t="s">
        <v>434</v>
      </c>
      <c r="E195" s="162" t="s">
        <v>435</v>
      </c>
      <c r="F195" s="161" t="s">
        <v>314</v>
      </c>
      <c r="G195" s="163">
        <v>2</v>
      </c>
      <c r="H195" s="188">
        <v>0</v>
      </c>
      <c r="I195" s="164">
        <f>ROUND(G195*H195,2)</f>
        <v>0</v>
      </c>
      <c r="J195" s="165">
        <v>0</v>
      </c>
      <c r="K195" s="163">
        <f>G195*J195</f>
        <v>0</v>
      </c>
      <c r="L195" s="165">
        <v>0</v>
      </c>
      <c r="M195" s="163">
        <f>G195*L195</f>
        <v>0</v>
      </c>
      <c r="N195" s="195">
        <v>21</v>
      </c>
      <c r="O195" s="166">
        <v>16</v>
      </c>
      <c r="P195" s="17" t="s">
        <v>115</v>
      </c>
    </row>
    <row r="196" spans="1:16" s="17" customFormat="1" ht="13.5" customHeight="1">
      <c r="A196" s="161" t="s">
        <v>436</v>
      </c>
      <c r="B196" s="161" t="s">
        <v>110</v>
      </c>
      <c r="C196" s="161" t="s">
        <v>414</v>
      </c>
      <c r="D196" s="17" t="s">
        <v>437</v>
      </c>
      <c r="E196" s="162" t="s">
        <v>438</v>
      </c>
      <c r="F196" s="161" t="s">
        <v>314</v>
      </c>
      <c r="G196" s="163">
        <v>15.68</v>
      </c>
      <c r="H196" s="188">
        <v>0</v>
      </c>
      <c r="I196" s="164">
        <f>ROUND(G196*H196,2)</f>
        <v>0</v>
      </c>
      <c r="J196" s="165">
        <v>0</v>
      </c>
      <c r="K196" s="163">
        <f>G196*J196</f>
        <v>0</v>
      </c>
      <c r="L196" s="165">
        <v>0</v>
      </c>
      <c r="M196" s="163">
        <f>G196*L196</f>
        <v>0</v>
      </c>
      <c r="N196" s="195">
        <v>21</v>
      </c>
      <c r="O196" s="166">
        <v>16</v>
      </c>
      <c r="P196" s="17" t="s">
        <v>115</v>
      </c>
    </row>
    <row r="197" spans="4:18" s="17" customFormat="1" ht="15.75" customHeight="1">
      <c r="D197" s="167"/>
      <c r="E197" s="167" t="s">
        <v>439</v>
      </c>
      <c r="G197" s="168">
        <v>15.68</v>
      </c>
      <c r="H197" s="189"/>
      <c r="N197" s="189"/>
      <c r="P197" s="167" t="s">
        <v>115</v>
      </c>
      <c r="Q197" s="167" t="s">
        <v>115</v>
      </c>
      <c r="R197" s="167" t="s">
        <v>117</v>
      </c>
    </row>
    <row r="198" spans="1:16" s="17" customFormat="1" ht="13.5" customHeight="1">
      <c r="A198" s="161" t="s">
        <v>440</v>
      </c>
      <c r="B198" s="161" t="s">
        <v>110</v>
      </c>
      <c r="C198" s="161" t="s">
        <v>414</v>
      </c>
      <c r="D198" s="17" t="s">
        <v>441</v>
      </c>
      <c r="E198" s="162" t="s">
        <v>442</v>
      </c>
      <c r="F198" s="161" t="s">
        <v>46</v>
      </c>
      <c r="G198" s="192">
        <v>0</v>
      </c>
      <c r="H198" s="188">
        <v>0</v>
      </c>
      <c r="I198" s="164">
        <f>ROUND(G198*H198,2)</f>
        <v>0</v>
      </c>
      <c r="J198" s="165">
        <v>0</v>
      </c>
      <c r="K198" s="163">
        <f>G198*J198</f>
        <v>0</v>
      </c>
      <c r="L198" s="165">
        <v>0</v>
      </c>
      <c r="M198" s="163">
        <f>G198*L198</f>
        <v>0</v>
      </c>
      <c r="N198" s="195">
        <v>21</v>
      </c>
      <c r="O198" s="166">
        <v>16</v>
      </c>
      <c r="P198" s="17" t="s">
        <v>115</v>
      </c>
    </row>
    <row r="199" spans="2:16" s="133" customFormat="1" ht="12.75" customHeight="1">
      <c r="B199" s="138" t="s">
        <v>63</v>
      </c>
      <c r="D199" s="139" t="s">
        <v>443</v>
      </c>
      <c r="E199" s="139" t="s">
        <v>444</v>
      </c>
      <c r="H199" s="187"/>
      <c r="I199" s="140">
        <f>SUM(I200:I232)</f>
        <v>0</v>
      </c>
      <c r="K199" s="141">
        <f>SUM(K200:K232)</f>
        <v>0</v>
      </c>
      <c r="M199" s="141">
        <f>SUM(M200:M232)</f>
        <v>0</v>
      </c>
      <c r="N199" s="187"/>
      <c r="P199" s="139" t="s">
        <v>109</v>
      </c>
    </row>
    <row r="200" spans="1:16" s="17" customFormat="1" ht="13.5" customHeight="1">
      <c r="A200" s="161" t="s">
        <v>445</v>
      </c>
      <c r="B200" s="161" t="s">
        <v>110</v>
      </c>
      <c r="C200" s="161" t="s">
        <v>136</v>
      </c>
      <c r="D200" s="17" t="s">
        <v>446</v>
      </c>
      <c r="E200" s="162" t="s">
        <v>447</v>
      </c>
      <c r="F200" s="161" t="s">
        <v>114</v>
      </c>
      <c r="G200" s="163">
        <v>60.09</v>
      </c>
      <c r="H200" s="188">
        <v>0</v>
      </c>
      <c r="I200" s="164">
        <f>ROUND(G200*H200,2)</f>
        <v>0</v>
      </c>
      <c r="J200" s="165">
        <v>0</v>
      </c>
      <c r="K200" s="163">
        <f>G200*J200</f>
        <v>0</v>
      </c>
      <c r="L200" s="165">
        <v>0</v>
      </c>
      <c r="M200" s="163">
        <f>G200*L200</f>
        <v>0</v>
      </c>
      <c r="N200" s="195">
        <v>21</v>
      </c>
      <c r="O200" s="166">
        <v>16</v>
      </c>
      <c r="P200" s="17" t="s">
        <v>115</v>
      </c>
    </row>
    <row r="201" spans="4:18" s="17" customFormat="1" ht="15.75" customHeight="1">
      <c r="D201" s="167"/>
      <c r="E201" s="167" t="s">
        <v>448</v>
      </c>
      <c r="G201" s="168">
        <v>60.09</v>
      </c>
      <c r="H201" s="189"/>
      <c r="N201" s="189"/>
      <c r="P201" s="167" t="s">
        <v>115</v>
      </c>
      <c r="Q201" s="167" t="s">
        <v>115</v>
      </c>
      <c r="R201" s="167" t="s">
        <v>117</v>
      </c>
    </row>
    <row r="202" spans="1:16" s="17" customFormat="1" ht="13.5" customHeight="1">
      <c r="A202" s="161" t="s">
        <v>449</v>
      </c>
      <c r="B202" s="161" t="s">
        <v>110</v>
      </c>
      <c r="C202" s="161" t="s">
        <v>136</v>
      </c>
      <c r="D202" s="17" t="s">
        <v>450</v>
      </c>
      <c r="E202" s="162" t="s">
        <v>451</v>
      </c>
      <c r="F202" s="161" t="s">
        <v>114</v>
      </c>
      <c r="G202" s="163">
        <v>60.09</v>
      </c>
      <c r="H202" s="188">
        <v>0</v>
      </c>
      <c r="I202" s="164">
        <f>ROUND(G202*H202,2)</f>
        <v>0</v>
      </c>
      <c r="J202" s="165">
        <v>0</v>
      </c>
      <c r="K202" s="163">
        <f>G202*J202</f>
        <v>0</v>
      </c>
      <c r="L202" s="165">
        <v>0</v>
      </c>
      <c r="M202" s="163">
        <f>G202*L202</f>
        <v>0</v>
      </c>
      <c r="N202" s="195">
        <v>21</v>
      </c>
      <c r="O202" s="166">
        <v>16</v>
      </c>
      <c r="P202" s="17" t="s">
        <v>115</v>
      </c>
    </row>
    <row r="203" spans="4:18" s="17" customFormat="1" ht="15.75" customHeight="1">
      <c r="D203" s="167"/>
      <c r="E203" s="167" t="s">
        <v>448</v>
      </c>
      <c r="G203" s="168">
        <v>60.09</v>
      </c>
      <c r="H203" s="189"/>
      <c r="N203" s="189"/>
      <c r="P203" s="167" t="s">
        <v>115</v>
      </c>
      <c r="Q203" s="167" t="s">
        <v>115</v>
      </c>
      <c r="R203" s="167" t="s">
        <v>117</v>
      </c>
    </row>
    <row r="204" spans="1:16" s="17" customFormat="1" ht="13.5" customHeight="1">
      <c r="A204" s="171" t="s">
        <v>452</v>
      </c>
      <c r="B204" s="171" t="s">
        <v>121</v>
      </c>
      <c r="C204" s="171" t="s">
        <v>122</v>
      </c>
      <c r="D204" s="172" t="s">
        <v>453</v>
      </c>
      <c r="E204" s="173" t="s">
        <v>454</v>
      </c>
      <c r="F204" s="171" t="s">
        <v>114</v>
      </c>
      <c r="G204" s="174">
        <v>66.099</v>
      </c>
      <c r="H204" s="190">
        <v>0</v>
      </c>
      <c r="I204" s="175">
        <f>ROUND(G204*H204,2)</f>
        <v>0</v>
      </c>
      <c r="J204" s="176">
        <v>0</v>
      </c>
      <c r="K204" s="174">
        <f>G204*J204</f>
        <v>0</v>
      </c>
      <c r="L204" s="176">
        <v>0</v>
      </c>
      <c r="M204" s="174">
        <f>G204*L204</f>
        <v>0</v>
      </c>
      <c r="N204" s="196">
        <v>21</v>
      </c>
      <c r="O204" s="177">
        <v>32</v>
      </c>
      <c r="P204" s="172" t="s">
        <v>115</v>
      </c>
    </row>
    <row r="205" spans="1:16" s="17" customFormat="1" ht="13.5" customHeight="1">
      <c r="A205" s="161" t="s">
        <v>455</v>
      </c>
      <c r="B205" s="161" t="s">
        <v>110</v>
      </c>
      <c r="C205" s="161" t="s">
        <v>443</v>
      </c>
      <c r="D205" s="17" t="s">
        <v>456</v>
      </c>
      <c r="E205" s="162" t="s">
        <v>457</v>
      </c>
      <c r="F205" s="161" t="s">
        <v>314</v>
      </c>
      <c r="G205" s="163">
        <v>120.18</v>
      </c>
      <c r="H205" s="188">
        <v>0</v>
      </c>
      <c r="I205" s="164">
        <f>ROUND(G205*H205,2)</f>
        <v>0</v>
      </c>
      <c r="J205" s="165">
        <v>0</v>
      </c>
      <c r="K205" s="163">
        <f>G205*J205</f>
        <v>0</v>
      </c>
      <c r="L205" s="165">
        <v>0</v>
      </c>
      <c r="M205" s="163">
        <f>G205*L205</f>
        <v>0</v>
      </c>
      <c r="N205" s="195">
        <v>21</v>
      </c>
      <c r="O205" s="166">
        <v>16</v>
      </c>
      <c r="P205" s="17" t="s">
        <v>115</v>
      </c>
    </row>
    <row r="206" spans="4:18" s="17" customFormat="1" ht="15.75" customHeight="1">
      <c r="D206" s="167"/>
      <c r="E206" s="167" t="s">
        <v>458</v>
      </c>
      <c r="G206" s="168">
        <v>120.18</v>
      </c>
      <c r="H206" s="189"/>
      <c r="N206" s="189"/>
      <c r="P206" s="167" t="s">
        <v>115</v>
      </c>
      <c r="Q206" s="167" t="s">
        <v>115</v>
      </c>
      <c r="R206" s="167" t="s">
        <v>117</v>
      </c>
    </row>
    <row r="207" spans="1:16" s="17" customFormat="1" ht="13.5" customHeight="1">
      <c r="A207" s="171" t="s">
        <v>459</v>
      </c>
      <c r="B207" s="171" t="s">
        <v>121</v>
      </c>
      <c r="C207" s="171" t="s">
        <v>122</v>
      </c>
      <c r="D207" s="172" t="s">
        <v>460</v>
      </c>
      <c r="E207" s="173" t="s">
        <v>461</v>
      </c>
      <c r="F207" s="171" t="s">
        <v>157</v>
      </c>
      <c r="G207" s="174">
        <v>0.264</v>
      </c>
      <c r="H207" s="190">
        <v>0</v>
      </c>
      <c r="I207" s="175">
        <f>ROUND(G207*H207,2)</f>
        <v>0</v>
      </c>
      <c r="J207" s="176">
        <v>0</v>
      </c>
      <c r="K207" s="174">
        <f>G207*J207</f>
        <v>0</v>
      </c>
      <c r="L207" s="176">
        <v>0</v>
      </c>
      <c r="M207" s="174">
        <f>G207*L207</f>
        <v>0</v>
      </c>
      <c r="N207" s="196">
        <v>21</v>
      </c>
      <c r="O207" s="177">
        <v>32</v>
      </c>
      <c r="P207" s="172" t="s">
        <v>115</v>
      </c>
    </row>
    <row r="208" spans="4:18" s="17" customFormat="1" ht="15.75" customHeight="1">
      <c r="D208" s="167"/>
      <c r="E208" s="167" t="s">
        <v>462</v>
      </c>
      <c r="G208" s="168">
        <v>0.264396</v>
      </c>
      <c r="H208" s="189"/>
      <c r="N208" s="189"/>
      <c r="P208" s="167" t="s">
        <v>115</v>
      </c>
      <c r="Q208" s="167" t="s">
        <v>115</v>
      </c>
      <c r="R208" s="167" t="s">
        <v>117</v>
      </c>
    </row>
    <row r="209" spans="1:16" s="17" customFormat="1" ht="13.5" customHeight="1">
      <c r="A209" s="161" t="s">
        <v>463</v>
      </c>
      <c r="B209" s="161" t="s">
        <v>110</v>
      </c>
      <c r="C209" s="161" t="s">
        <v>136</v>
      </c>
      <c r="D209" s="17" t="s">
        <v>464</v>
      </c>
      <c r="E209" s="162" t="s">
        <v>465</v>
      </c>
      <c r="F209" s="161" t="s">
        <v>114</v>
      </c>
      <c r="G209" s="163">
        <v>63.9</v>
      </c>
      <c r="H209" s="188">
        <v>0</v>
      </c>
      <c r="I209" s="164">
        <f>ROUND(G209*H209,2)</f>
        <v>0</v>
      </c>
      <c r="J209" s="165">
        <v>0</v>
      </c>
      <c r="K209" s="163">
        <f>G209*J209</f>
        <v>0</v>
      </c>
      <c r="L209" s="165">
        <v>0</v>
      </c>
      <c r="M209" s="163">
        <f>G209*L209</f>
        <v>0</v>
      </c>
      <c r="N209" s="195">
        <v>21</v>
      </c>
      <c r="O209" s="166">
        <v>16</v>
      </c>
      <c r="P209" s="17" t="s">
        <v>115</v>
      </c>
    </row>
    <row r="210" spans="4:18" s="17" customFormat="1" ht="15.75" customHeight="1">
      <c r="D210" s="167"/>
      <c r="E210" s="167" t="s">
        <v>466</v>
      </c>
      <c r="G210" s="168">
        <v>63.9</v>
      </c>
      <c r="H210" s="189"/>
      <c r="N210" s="189"/>
      <c r="P210" s="167" t="s">
        <v>115</v>
      </c>
      <c r="Q210" s="167" t="s">
        <v>115</v>
      </c>
      <c r="R210" s="167" t="s">
        <v>117</v>
      </c>
    </row>
    <row r="211" spans="1:16" s="17" customFormat="1" ht="13.5" customHeight="1">
      <c r="A211" s="161" t="s">
        <v>467</v>
      </c>
      <c r="B211" s="161" t="s">
        <v>110</v>
      </c>
      <c r="C211" s="161" t="s">
        <v>136</v>
      </c>
      <c r="D211" s="17" t="s">
        <v>468</v>
      </c>
      <c r="E211" s="162" t="s">
        <v>469</v>
      </c>
      <c r="F211" s="161" t="s">
        <v>114</v>
      </c>
      <c r="G211" s="163">
        <v>8.771</v>
      </c>
      <c r="H211" s="188">
        <v>0</v>
      </c>
      <c r="I211" s="164">
        <f>ROUND(G211*H211,2)</f>
        <v>0</v>
      </c>
      <c r="J211" s="165">
        <v>0</v>
      </c>
      <c r="K211" s="163">
        <f>G211*J211</f>
        <v>0</v>
      </c>
      <c r="L211" s="165">
        <v>0</v>
      </c>
      <c r="M211" s="163">
        <f>G211*L211</f>
        <v>0</v>
      </c>
      <c r="N211" s="195">
        <v>21</v>
      </c>
      <c r="O211" s="166">
        <v>16</v>
      </c>
      <c r="P211" s="17" t="s">
        <v>115</v>
      </c>
    </row>
    <row r="212" spans="4:18" s="17" customFormat="1" ht="15.75" customHeight="1">
      <c r="D212" s="178"/>
      <c r="E212" s="178" t="s">
        <v>470</v>
      </c>
      <c r="G212" s="179"/>
      <c r="H212" s="189"/>
      <c r="N212" s="189"/>
      <c r="P212" s="178" t="s">
        <v>115</v>
      </c>
      <c r="Q212" s="178" t="s">
        <v>109</v>
      </c>
      <c r="R212" s="178" t="s">
        <v>117</v>
      </c>
    </row>
    <row r="213" spans="4:18" s="17" customFormat="1" ht="15.75" customHeight="1">
      <c r="D213" s="167"/>
      <c r="E213" s="167" t="s">
        <v>227</v>
      </c>
      <c r="G213" s="168">
        <v>1.4685</v>
      </c>
      <c r="H213" s="189"/>
      <c r="N213" s="189"/>
      <c r="P213" s="167" t="s">
        <v>115</v>
      </c>
      <c r="Q213" s="167" t="s">
        <v>115</v>
      </c>
      <c r="R213" s="167" t="s">
        <v>117</v>
      </c>
    </row>
    <row r="214" spans="4:18" s="17" customFormat="1" ht="15.75" customHeight="1">
      <c r="D214" s="167"/>
      <c r="E214" s="167" t="s">
        <v>231</v>
      </c>
      <c r="G214" s="168">
        <v>7.3025</v>
      </c>
      <c r="H214" s="189"/>
      <c r="N214" s="189"/>
      <c r="P214" s="167" t="s">
        <v>115</v>
      </c>
      <c r="Q214" s="167" t="s">
        <v>115</v>
      </c>
      <c r="R214" s="167" t="s">
        <v>117</v>
      </c>
    </row>
    <row r="215" spans="4:18" s="17" customFormat="1" ht="15.75" customHeight="1">
      <c r="D215" s="169"/>
      <c r="E215" s="169" t="s">
        <v>119</v>
      </c>
      <c r="G215" s="170">
        <v>8.771</v>
      </c>
      <c r="H215" s="189"/>
      <c r="N215" s="189"/>
      <c r="P215" s="169" t="s">
        <v>115</v>
      </c>
      <c r="Q215" s="169" t="s">
        <v>120</v>
      </c>
      <c r="R215" s="169" t="s">
        <v>117</v>
      </c>
    </row>
    <row r="216" spans="1:16" s="17" customFormat="1" ht="13.5" customHeight="1">
      <c r="A216" s="161" t="s">
        <v>471</v>
      </c>
      <c r="B216" s="161" t="s">
        <v>110</v>
      </c>
      <c r="C216" s="161" t="s">
        <v>136</v>
      </c>
      <c r="D216" s="17" t="s">
        <v>472</v>
      </c>
      <c r="E216" s="162" t="s">
        <v>473</v>
      </c>
      <c r="F216" s="161" t="s">
        <v>198</v>
      </c>
      <c r="G216" s="163">
        <v>3</v>
      </c>
      <c r="H216" s="188">
        <v>0</v>
      </c>
      <c r="I216" s="164">
        <f>ROUND(G216*H216,2)</f>
        <v>0</v>
      </c>
      <c r="J216" s="165">
        <v>0</v>
      </c>
      <c r="K216" s="163">
        <f>G216*J216</f>
        <v>0</v>
      </c>
      <c r="L216" s="165">
        <v>0</v>
      </c>
      <c r="M216" s="163">
        <f>G216*L216</f>
        <v>0</v>
      </c>
      <c r="N216" s="195">
        <v>21</v>
      </c>
      <c r="O216" s="166">
        <v>16</v>
      </c>
      <c r="P216" s="17" t="s">
        <v>115</v>
      </c>
    </row>
    <row r="217" spans="1:16" s="17" customFormat="1" ht="13.5" customHeight="1">
      <c r="A217" s="161" t="s">
        <v>474</v>
      </c>
      <c r="B217" s="161" t="s">
        <v>110</v>
      </c>
      <c r="C217" s="161" t="s">
        <v>136</v>
      </c>
      <c r="D217" s="17" t="s">
        <v>475</v>
      </c>
      <c r="E217" s="162" t="s">
        <v>476</v>
      </c>
      <c r="F217" s="161" t="s">
        <v>198</v>
      </c>
      <c r="G217" s="163">
        <v>8</v>
      </c>
      <c r="H217" s="188">
        <v>0</v>
      </c>
      <c r="I217" s="164">
        <f>ROUND(G217*H217,2)</f>
        <v>0</v>
      </c>
      <c r="J217" s="165">
        <v>0</v>
      </c>
      <c r="K217" s="163">
        <f>G217*J217</f>
        <v>0</v>
      </c>
      <c r="L217" s="165">
        <v>0</v>
      </c>
      <c r="M217" s="163">
        <f>G217*L217</f>
        <v>0</v>
      </c>
      <c r="N217" s="195">
        <v>21</v>
      </c>
      <c r="O217" s="166">
        <v>16</v>
      </c>
      <c r="P217" s="17" t="s">
        <v>115</v>
      </c>
    </row>
    <row r="218" spans="1:16" s="17" customFormat="1" ht="13.5" customHeight="1">
      <c r="A218" s="161" t="s">
        <v>477</v>
      </c>
      <c r="B218" s="161" t="s">
        <v>110</v>
      </c>
      <c r="C218" s="161" t="s">
        <v>136</v>
      </c>
      <c r="D218" s="17" t="s">
        <v>478</v>
      </c>
      <c r="E218" s="162" t="s">
        <v>479</v>
      </c>
      <c r="F218" s="161" t="s">
        <v>114</v>
      </c>
      <c r="G218" s="163">
        <v>63.9</v>
      </c>
      <c r="H218" s="188">
        <v>0</v>
      </c>
      <c r="I218" s="164">
        <f>ROUND(G218*H218,2)</f>
        <v>0</v>
      </c>
      <c r="J218" s="165">
        <v>0</v>
      </c>
      <c r="K218" s="163">
        <f>G218*J218</f>
        <v>0</v>
      </c>
      <c r="L218" s="165">
        <v>0</v>
      </c>
      <c r="M218" s="163">
        <f>G218*L218</f>
        <v>0</v>
      </c>
      <c r="N218" s="195">
        <v>21</v>
      </c>
      <c r="O218" s="166">
        <v>16</v>
      </c>
      <c r="P218" s="17" t="s">
        <v>115</v>
      </c>
    </row>
    <row r="219" spans="4:18" s="17" customFormat="1" ht="15.75" customHeight="1">
      <c r="D219" s="178"/>
      <c r="E219" s="178" t="s">
        <v>480</v>
      </c>
      <c r="G219" s="179"/>
      <c r="H219" s="189"/>
      <c r="N219" s="189"/>
      <c r="P219" s="178" t="s">
        <v>115</v>
      </c>
      <c r="Q219" s="178" t="s">
        <v>109</v>
      </c>
      <c r="R219" s="178" t="s">
        <v>117</v>
      </c>
    </row>
    <row r="220" spans="4:18" s="17" customFormat="1" ht="15.75" customHeight="1">
      <c r="D220" s="167"/>
      <c r="E220" s="167" t="s">
        <v>466</v>
      </c>
      <c r="G220" s="168">
        <v>63.9</v>
      </c>
      <c r="H220" s="189"/>
      <c r="N220" s="189"/>
      <c r="P220" s="167" t="s">
        <v>115</v>
      </c>
      <c r="Q220" s="167" t="s">
        <v>115</v>
      </c>
      <c r="R220" s="167" t="s">
        <v>117</v>
      </c>
    </row>
    <row r="221" spans="4:18" s="17" customFormat="1" ht="15.75" customHeight="1">
      <c r="D221" s="169"/>
      <c r="E221" s="169" t="s">
        <v>119</v>
      </c>
      <c r="G221" s="170">
        <v>63.9</v>
      </c>
      <c r="H221" s="189"/>
      <c r="N221" s="189"/>
      <c r="P221" s="169" t="s">
        <v>115</v>
      </c>
      <c r="Q221" s="169" t="s">
        <v>120</v>
      </c>
      <c r="R221" s="169" t="s">
        <v>117</v>
      </c>
    </row>
    <row r="222" spans="1:16" s="17" customFormat="1" ht="13.5" customHeight="1">
      <c r="A222" s="171" t="s">
        <v>481</v>
      </c>
      <c r="B222" s="171" t="s">
        <v>121</v>
      </c>
      <c r="C222" s="171" t="s">
        <v>122</v>
      </c>
      <c r="D222" s="172" t="s">
        <v>453</v>
      </c>
      <c r="E222" s="173" t="s">
        <v>454</v>
      </c>
      <c r="F222" s="171" t="s">
        <v>114</v>
      </c>
      <c r="G222" s="174">
        <v>70.29</v>
      </c>
      <c r="H222" s="190">
        <v>0</v>
      </c>
      <c r="I222" s="175">
        <f>ROUND(G222*H222,2)</f>
        <v>0</v>
      </c>
      <c r="J222" s="176">
        <v>0</v>
      </c>
      <c r="K222" s="174">
        <f>G222*J222</f>
        <v>0</v>
      </c>
      <c r="L222" s="176">
        <v>0</v>
      </c>
      <c r="M222" s="174">
        <f>G222*L222</f>
        <v>0</v>
      </c>
      <c r="N222" s="196">
        <v>21</v>
      </c>
      <c r="O222" s="177">
        <v>32</v>
      </c>
      <c r="P222" s="172" t="s">
        <v>115</v>
      </c>
    </row>
    <row r="223" spans="1:16" s="17" customFormat="1" ht="13.5" customHeight="1">
      <c r="A223" s="161" t="s">
        <v>482</v>
      </c>
      <c r="B223" s="161" t="s">
        <v>110</v>
      </c>
      <c r="C223" s="161" t="s">
        <v>136</v>
      </c>
      <c r="D223" s="17" t="s">
        <v>483</v>
      </c>
      <c r="E223" s="162" t="s">
        <v>484</v>
      </c>
      <c r="F223" s="161" t="s">
        <v>314</v>
      </c>
      <c r="G223" s="163">
        <v>127.8</v>
      </c>
      <c r="H223" s="188">
        <v>0</v>
      </c>
      <c r="I223" s="164">
        <f>ROUND(G223*H223,2)</f>
        <v>0</v>
      </c>
      <c r="J223" s="165">
        <v>0</v>
      </c>
      <c r="K223" s="163">
        <f>G223*J223</f>
        <v>0</v>
      </c>
      <c r="L223" s="165">
        <v>0</v>
      </c>
      <c r="M223" s="163">
        <f>G223*L223</f>
        <v>0</v>
      </c>
      <c r="N223" s="195">
        <v>21</v>
      </c>
      <c r="O223" s="166">
        <v>16</v>
      </c>
      <c r="P223" s="17" t="s">
        <v>115</v>
      </c>
    </row>
    <row r="224" spans="4:18" s="17" customFormat="1" ht="15.75" customHeight="1">
      <c r="D224" s="167"/>
      <c r="E224" s="167" t="s">
        <v>485</v>
      </c>
      <c r="G224" s="168">
        <v>127.8</v>
      </c>
      <c r="H224" s="189"/>
      <c r="N224" s="189"/>
      <c r="P224" s="167" t="s">
        <v>115</v>
      </c>
      <c r="Q224" s="167" t="s">
        <v>115</v>
      </c>
      <c r="R224" s="167" t="s">
        <v>117</v>
      </c>
    </row>
    <row r="225" spans="1:16" s="17" customFormat="1" ht="13.5" customHeight="1">
      <c r="A225" s="171" t="s">
        <v>486</v>
      </c>
      <c r="B225" s="171" t="s">
        <v>121</v>
      </c>
      <c r="C225" s="171" t="s">
        <v>122</v>
      </c>
      <c r="D225" s="172" t="s">
        <v>460</v>
      </c>
      <c r="E225" s="173" t="s">
        <v>461</v>
      </c>
      <c r="F225" s="171" t="s">
        <v>157</v>
      </c>
      <c r="G225" s="174">
        <v>0.281</v>
      </c>
      <c r="H225" s="190">
        <v>0</v>
      </c>
      <c r="I225" s="175">
        <f>ROUND(G225*H225,2)</f>
        <v>0</v>
      </c>
      <c r="J225" s="176">
        <v>0</v>
      </c>
      <c r="K225" s="174">
        <f>G225*J225</f>
        <v>0</v>
      </c>
      <c r="L225" s="176">
        <v>0</v>
      </c>
      <c r="M225" s="174">
        <f>G225*L225</f>
        <v>0</v>
      </c>
      <c r="N225" s="196">
        <v>21</v>
      </c>
      <c r="O225" s="177">
        <v>32</v>
      </c>
      <c r="P225" s="172" t="s">
        <v>115</v>
      </c>
    </row>
    <row r="226" spans="4:18" s="17" customFormat="1" ht="15.75" customHeight="1">
      <c r="D226" s="167"/>
      <c r="E226" s="167" t="s">
        <v>487</v>
      </c>
      <c r="G226" s="168">
        <v>0.28116</v>
      </c>
      <c r="H226" s="189"/>
      <c r="N226" s="189"/>
      <c r="P226" s="167" t="s">
        <v>115</v>
      </c>
      <c r="Q226" s="167" t="s">
        <v>115</v>
      </c>
      <c r="R226" s="167" t="s">
        <v>117</v>
      </c>
    </row>
    <row r="227" spans="1:16" s="17" customFormat="1" ht="13.5" customHeight="1">
      <c r="A227" s="161" t="s">
        <v>488</v>
      </c>
      <c r="B227" s="161" t="s">
        <v>110</v>
      </c>
      <c r="C227" s="161" t="s">
        <v>443</v>
      </c>
      <c r="D227" s="17" t="s">
        <v>489</v>
      </c>
      <c r="E227" s="162" t="s">
        <v>490</v>
      </c>
      <c r="F227" s="161" t="s">
        <v>198</v>
      </c>
      <c r="G227" s="163">
        <v>8</v>
      </c>
      <c r="H227" s="188">
        <v>0</v>
      </c>
      <c r="I227" s="164">
        <f aca="true" t="shared" si="6" ref="I227:I232">ROUND(G227*H227,2)</f>
        <v>0</v>
      </c>
      <c r="J227" s="165">
        <v>0</v>
      </c>
      <c r="K227" s="163">
        <f aca="true" t="shared" si="7" ref="K227:K232">G227*J227</f>
        <v>0</v>
      </c>
      <c r="L227" s="165">
        <v>0</v>
      </c>
      <c r="M227" s="163">
        <f aca="true" t="shared" si="8" ref="M227:M232">G227*L227</f>
        <v>0</v>
      </c>
      <c r="N227" s="195">
        <v>21</v>
      </c>
      <c r="O227" s="166">
        <v>16</v>
      </c>
      <c r="P227" s="17" t="s">
        <v>115</v>
      </c>
    </row>
    <row r="228" spans="1:16" s="17" customFormat="1" ht="13.5" customHeight="1">
      <c r="A228" s="171" t="s">
        <v>491</v>
      </c>
      <c r="B228" s="171" t="s">
        <v>121</v>
      </c>
      <c r="C228" s="171" t="s">
        <v>122</v>
      </c>
      <c r="D228" s="172" t="s">
        <v>492</v>
      </c>
      <c r="E228" s="173" t="s">
        <v>493</v>
      </c>
      <c r="F228" s="171" t="s">
        <v>198</v>
      </c>
      <c r="G228" s="174">
        <v>3</v>
      </c>
      <c r="H228" s="190">
        <v>0</v>
      </c>
      <c r="I228" s="175">
        <f t="shared" si="6"/>
        <v>0</v>
      </c>
      <c r="J228" s="176">
        <v>0</v>
      </c>
      <c r="K228" s="174">
        <f t="shared" si="7"/>
        <v>0</v>
      </c>
      <c r="L228" s="176">
        <v>0</v>
      </c>
      <c r="M228" s="174">
        <f t="shared" si="8"/>
        <v>0</v>
      </c>
      <c r="N228" s="196">
        <v>21</v>
      </c>
      <c r="O228" s="177">
        <v>32</v>
      </c>
      <c r="P228" s="172" t="s">
        <v>115</v>
      </c>
    </row>
    <row r="229" spans="1:16" s="17" customFormat="1" ht="13.5" customHeight="1">
      <c r="A229" s="171" t="s">
        <v>494</v>
      </c>
      <c r="B229" s="171" t="s">
        <v>121</v>
      </c>
      <c r="C229" s="171" t="s">
        <v>122</v>
      </c>
      <c r="D229" s="172" t="s">
        <v>495</v>
      </c>
      <c r="E229" s="173" t="s">
        <v>496</v>
      </c>
      <c r="F229" s="171" t="s">
        <v>198</v>
      </c>
      <c r="G229" s="174">
        <v>5</v>
      </c>
      <c r="H229" s="190">
        <v>0</v>
      </c>
      <c r="I229" s="175">
        <f t="shared" si="6"/>
        <v>0</v>
      </c>
      <c r="J229" s="176">
        <v>0</v>
      </c>
      <c r="K229" s="174">
        <f t="shared" si="7"/>
        <v>0</v>
      </c>
      <c r="L229" s="176">
        <v>0</v>
      </c>
      <c r="M229" s="174">
        <f t="shared" si="8"/>
        <v>0</v>
      </c>
      <c r="N229" s="196">
        <v>21</v>
      </c>
      <c r="O229" s="177">
        <v>32</v>
      </c>
      <c r="P229" s="172" t="s">
        <v>115</v>
      </c>
    </row>
    <row r="230" spans="1:16" s="17" customFormat="1" ht="13.5" customHeight="1">
      <c r="A230" s="161" t="s">
        <v>497</v>
      </c>
      <c r="B230" s="161" t="s">
        <v>110</v>
      </c>
      <c r="C230" s="161" t="s">
        <v>136</v>
      </c>
      <c r="D230" s="17" t="s">
        <v>498</v>
      </c>
      <c r="E230" s="162" t="s">
        <v>499</v>
      </c>
      <c r="F230" s="161" t="s">
        <v>198</v>
      </c>
      <c r="G230" s="163">
        <v>3</v>
      </c>
      <c r="H230" s="188">
        <v>0</v>
      </c>
      <c r="I230" s="164">
        <f t="shared" si="6"/>
        <v>0</v>
      </c>
      <c r="J230" s="165">
        <v>0</v>
      </c>
      <c r="K230" s="163">
        <f t="shared" si="7"/>
        <v>0</v>
      </c>
      <c r="L230" s="165">
        <v>0</v>
      </c>
      <c r="M230" s="163">
        <f t="shared" si="8"/>
        <v>0</v>
      </c>
      <c r="N230" s="195">
        <v>21</v>
      </c>
      <c r="O230" s="166">
        <v>16</v>
      </c>
      <c r="P230" s="17" t="s">
        <v>115</v>
      </c>
    </row>
    <row r="231" spans="1:16" s="17" customFormat="1" ht="13.5" customHeight="1">
      <c r="A231" s="171" t="s">
        <v>500</v>
      </c>
      <c r="B231" s="171" t="s">
        <v>121</v>
      </c>
      <c r="C231" s="171" t="s">
        <v>122</v>
      </c>
      <c r="D231" s="172" t="s">
        <v>501</v>
      </c>
      <c r="E231" s="173" t="s">
        <v>502</v>
      </c>
      <c r="F231" s="171" t="s">
        <v>198</v>
      </c>
      <c r="G231" s="174">
        <v>3</v>
      </c>
      <c r="H231" s="190">
        <v>0</v>
      </c>
      <c r="I231" s="175">
        <f t="shared" si="6"/>
        <v>0</v>
      </c>
      <c r="J231" s="176">
        <v>0</v>
      </c>
      <c r="K231" s="174">
        <f t="shared" si="7"/>
        <v>0</v>
      </c>
      <c r="L231" s="176">
        <v>0</v>
      </c>
      <c r="M231" s="174">
        <f t="shared" si="8"/>
        <v>0</v>
      </c>
      <c r="N231" s="196">
        <v>21</v>
      </c>
      <c r="O231" s="177">
        <v>32</v>
      </c>
      <c r="P231" s="172" t="s">
        <v>115</v>
      </c>
    </row>
    <row r="232" spans="1:16" s="17" customFormat="1" ht="13.5" customHeight="1">
      <c r="A232" s="161" t="s">
        <v>503</v>
      </c>
      <c r="B232" s="161" t="s">
        <v>110</v>
      </c>
      <c r="C232" s="161" t="s">
        <v>443</v>
      </c>
      <c r="D232" s="17" t="s">
        <v>504</v>
      </c>
      <c r="E232" s="162" t="s">
        <v>505</v>
      </c>
      <c r="F232" s="161" t="s">
        <v>46</v>
      </c>
      <c r="G232" s="192">
        <v>0</v>
      </c>
      <c r="H232" s="188">
        <v>0</v>
      </c>
      <c r="I232" s="164">
        <f t="shared" si="6"/>
        <v>0</v>
      </c>
      <c r="J232" s="165">
        <v>0</v>
      </c>
      <c r="K232" s="163">
        <f t="shared" si="7"/>
        <v>0</v>
      </c>
      <c r="L232" s="165">
        <v>0</v>
      </c>
      <c r="M232" s="163">
        <f t="shared" si="8"/>
        <v>0</v>
      </c>
      <c r="N232" s="195">
        <v>21</v>
      </c>
      <c r="O232" s="166">
        <v>16</v>
      </c>
      <c r="P232" s="17" t="s">
        <v>115</v>
      </c>
    </row>
    <row r="233" spans="2:16" s="133" customFormat="1" ht="12.75" customHeight="1">
      <c r="B233" s="138" t="s">
        <v>63</v>
      </c>
      <c r="D233" s="139" t="s">
        <v>506</v>
      </c>
      <c r="E233" s="139" t="s">
        <v>507</v>
      </c>
      <c r="H233" s="187"/>
      <c r="I233" s="140">
        <f>SUM(I234:I239)</f>
        <v>0</v>
      </c>
      <c r="K233" s="141">
        <f>SUM(K234:K239)</f>
        <v>0</v>
      </c>
      <c r="M233" s="141">
        <f>SUM(M234:M239)</f>
        <v>0</v>
      </c>
      <c r="N233" s="187"/>
      <c r="P233" s="139" t="s">
        <v>109</v>
      </c>
    </row>
    <row r="234" spans="1:16" s="17" customFormat="1" ht="13.5" customHeight="1">
      <c r="A234" s="161" t="s">
        <v>260</v>
      </c>
      <c r="B234" s="161" t="s">
        <v>110</v>
      </c>
      <c r="C234" s="161" t="s">
        <v>506</v>
      </c>
      <c r="D234" s="17" t="s">
        <v>508</v>
      </c>
      <c r="E234" s="162" t="s">
        <v>509</v>
      </c>
      <c r="F234" s="161" t="s">
        <v>510</v>
      </c>
      <c r="G234" s="163">
        <v>49.392</v>
      </c>
      <c r="H234" s="188">
        <v>0</v>
      </c>
      <c r="I234" s="164">
        <f>ROUND(G234*H234,2)</f>
        <v>0</v>
      </c>
      <c r="J234" s="165">
        <v>0</v>
      </c>
      <c r="K234" s="163">
        <f>G234*J234</f>
        <v>0</v>
      </c>
      <c r="L234" s="165">
        <v>0</v>
      </c>
      <c r="M234" s="163">
        <f>G234*L234</f>
        <v>0</v>
      </c>
      <c r="N234" s="195">
        <v>21</v>
      </c>
      <c r="O234" s="166">
        <v>16</v>
      </c>
      <c r="P234" s="17" t="s">
        <v>115</v>
      </c>
    </row>
    <row r="235" spans="4:18" s="17" customFormat="1" ht="15.75" customHeight="1">
      <c r="D235" s="167"/>
      <c r="E235" s="167" t="s">
        <v>511</v>
      </c>
      <c r="G235" s="168">
        <v>49.392</v>
      </c>
      <c r="H235" s="189"/>
      <c r="N235" s="189"/>
      <c r="P235" s="167" t="s">
        <v>115</v>
      </c>
      <c r="Q235" s="167" t="s">
        <v>115</v>
      </c>
      <c r="R235" s="167" t="s">
        <v>117</v>
      </c>
    </row>
    <row r="236" spans="1:16" s="17" customFormat="1" ht="13.5" customHeight="1">
      <c r="A236" s="171" t="s">
        <v>512</v>
      </c>
      <c r="B236" s="171" t="s">
        <v>121</v>
      </c>
      <c r="C236" s="171" t="s">
        <v>122</v>
      </c>
      <c r="D236" s="172" t="s">
        <v>513</v>
      </c>
      <c r="E236" s="173" t="s">
        <v>514</v>
      </c>
      <c r="F236" s="171" t="s">
        <v>173</v>
      </c>
      <c r="G236" s="174">
        <v>0.054</v>
      </c>
      <c r="H236" s="190">
        <v>0</v>
      </c>
      <c r="I236" s="175">
        <f>ROUND(G236*H236,2)</f>
        <v>0</v>
      </c>
      <c r="J236" s="176">
        <v>0</v>
      </c>
      <c r="K236" s="174">
        <f>G236*J236</f>
        <v>0</v>
      </c>
      <c r="L236" s="176">
        <v>0</v>
      </c>
      <c r="M236" s="174">
        <f>G236*L236</f>
        <v>0</v>
      </c>
      <c r="N236" s="196">
        <v>21</v>
      </c>
      <c r="O236" s="177">
        <v>32</v>
      </c>
      <c r="P236" s="172" t="s">
        <v>115</v>
      </c>
    </row>
    <row r="237" spans="4:18" s="17" customFormat="1" ht="15.75" customHeight="1">
      <c r="D237" s="167"/>
      <c r="E237" s="167" t="s">
        <v>515</v>
      </c>
      <c r="G237" s="168">
        <v>0.0543312</v>
      </c>
      <c r="H237" s="189"/>
      <c r="N237" s="189"/>
      <c r="P237" s="167" t="s">
        <v>115</v>
      </c>
      <c r="Q237" s="167" t="s">
        <v>115</v>
      </c>
      <c r="R237" s="167" t="s">
        <v>117</v>
      </c>
    </row>
    <row r="238" spans="1:16" s="17" customFormat="1" ht="13.5" customHeight="1">
      <c r="A238" s="161" t="s">
        <v>516</v>
      </c>
      <c r="B238" s="161" t="s">
        <v>110</v>
      </c>
      <c r="C238" s="161" t="s">
        <v>136</v>
      </c>
      <c r="D238" s="17" t="s">
        <v>517</v>
      </c>
      <c r="E238" s="162" t="s">
        <v>518</v>
      </c>
      <c r="F238" s="161" t="s">
        <v>198</v>
      </c>
      <c r="G238" s="163">
        <v>2</v>
      </c>
      <c r="H238" s="188">
        <v>0</v>
      </c>
      <c r="I238" s="164">
        <f>ROUND(G238*H238,2)</f>
        <v>0</v>
      </c>
      <c r="J238" s="165">
        <v>0</v>
      </c>
      <c r="K238" s="163">
        <f>G238*J238</f>
        <v>0</v>
      </c>
      <c r="L238" s="165">
        <v>0</v>
      </c>
      <c r="M238" s="163">
        <f>G238*L238</f>
        <v>0</v>
      </c>
      <c r="N238" s="195">
        <v>21</v>
      </c>
      <c r="O238" s="166">
        <v>16</v>
      </c>
      <c r="P238" s="17" t="s">
        <v>115</v>
      </c>
    </row>
    <row r="239" spans="1:16" s="17" customFormat="1" ht="13.5" customHeight="1">
      <c r="A239" s="161" t="s">
        <v>519</v>
      </c>
      <c r="B239" s="161" t="s">
        <v>110</v>
      </c>
      <c r="C239" s="161" t="s">
        <v>506</v>
      </c>
      <c r="D239" s="17" t="s">
        <v>520</v>
      </c>
      <c r="E239" s="162" t="s">
        <v>521</v>
      </c>
      <c r="F239" s="161" t="s">
        <v>46</v>
      </c>
      <c r="G239" s="192">
        <v>0</v>
      </c>
      <c r="H239" s="188">
        <v>0</v>
      </c>
      <c r="I239" s="164">
        <f>ROUND(G239*H239,2)</f>
        <v>0</v>
      </c>
      <c r="J239" s="165">
        <v>0</v>
      </c>
      <c r="K239" s="163">
        <f>G239*J239</f>
        <v>0</v>
      </c>
      <c r="L239" s="165">
        <v>0</v>
      </c>
      <c r="M239" s="163">
        <f>G239*L239</f>
        <v>0</v>
      </c>
      <c r="N239" s="195">
        <v>21</v>
      </c>
      <c r="O239" s="166">
        <v>16</v>
      </c>
      <c r="P239" s="17" t="s">
        <v>115</v>
      </c>
    </row>
    <row r="240" spans="2:16" s="133" customFormat="1" ht="12.75" customHeight="1">
      <c r="B240" s="138" t="s">
        <v>63</v>
      </c>
      <c r="D240" s="139" t="s">
        <v>522</v>
      </c>
      <c r="E240" s="139" t="s">
        <v>523</v>
      </c>
      <c r="H240" s="187"/>
      <c r="I240" s="140">
        <f>SUM(I241:I261)</f>
        <v>0</v>
      </c>
      <c r="K240" s="141">
        <f>SUM(K241:K261)</f>
        <v>0</v>
      </c>
      <c r="M240" s="141">
        <f>SUM(M241:M261)</f>
        <v>0</v>
      </c>
      <c r="N240" s="187"/>
      <c r="P240" s="139" t="s">
        <v>109</v>
      </c>
    </row>
    <row r="241" spans="1:16" s="17" customFormat="1" ht="13.5" customHeight="1">
      <c r="A241" s="161" t="s">
        <v>524</v>
      </c>
      <c r="B241" s="161" t="s">
        <v>110</v>
      </c>
      <c r="C241" s="161" t="s">
        <v>136</v>
      </c>
      <c r="D241" s="17" t="s">
        <v>525</v>
      </c>
      <c r="E241" s="162" t="s">
        <v>526</v>
      </c>
      <c r="F241" s="161" t="s">
        <v>314</v>
      </c>
      <c r="G241" s="163">
        <v>27</v>
      </c>
      <c r="H241" s="188">
        <v>0</v>
      </c>
      <c r="I241" s="164">
        <f>ROUND(G241*H241,2)</f>
        <v>0</v>
      </c>
      <c r="J241" s="165">
        <v>0</v>
      </c>
      <c r="K241" s="163">
        <f>G241*J241</f>
        <v>0</v>
      </c>
      <c r="L241" s="165">
        <v>0</v>
      </c>
      <c r="M241" s="163">
        <f>G241*L241</f>
        <v>0</v>
      </c>
      <c r="N241" s="195">
        <v>21</v>
      </c>
      <c r="O241" s="166">
        <v>16</v>
      </c>
      <c r="P241" s="17" t="s">
        <v>115</v>
      </c>
    </row>
    <row r="242" spans="4:18" s="17" customFormat="1" ht="15.75" customHeight="1">
      <c r="D242" s="178"/>
      <c r="E242" s="178" t="s">
        <v>527</v>
      </c>
      <c r="G242" s="179"/>
      <c r="H242" s="189"/>
      <c r="N242" s="189"/>
      <c r="P242" s="178" t="s">
        <v>115</v>
      </c>
      <c r="Q242" s="178" t="s">
        <v>109</v>
      </c>
      <c r="R242" s="178" t="s">
        <v>117</v>
      </c>
    </row>
    <row r="243" spans="4:18" s="17" customFormat="1" ht="15.75" customHeight="1">
      <c r="D243" s="167"/>
      <c r="E243" s="167" t="s">
        <v>528</v>
      </c>
      <c r="G243" s="168">
        <v>27</v>
      </c>
      <c r="H243" s="189"/>
      <c r="N243" s="189"/>
      <c r="P243" s="167" t="s">
        <v>115</v>
      </c>
      <c r="Q243" s="167" t="s">
        <v>115</v>
      </c>
      <c r="R243" s="167" t="s">
        <v>117</v>
      </c>
    </row>
    <row r="244" spans="4:18" s="17" customFormat="1" ht="15.75" customHeight="1">
      <c r="D244" s="169"/>
      <c r="E244" s="169" t="s">
        <v>119</v>
      </c>
      <c r="G244" s="170">
        <v>27</v>
      </c>
      <c r="H244" s="189"/>
      <c r="N244" s="189"/>
      <c r="P244" s="169" t="s">
        <v>115</v>
      </c>
      <c r="Q244" s="169" t="s">
        <v>120</v>
      </c>
      <c r="R244" s="169" t="s">
        <v>117</v>
      </c>
    </row>
    <row r="245" spans="1:16" s="17" customFormat="1" ht="24" customHeight="1">
      <c r="A245" s="161" t="s">
        <v>529</v>
      </c>
      <c r="B245" s="161" t="s">
        <v>110</v>
      </c>
      <c r="C245" s="161" t="s">
        <v>136</v>
      </c>
      <c r="D245" s="17" t="s">
        <v>530</v>
      </c>
      <c r="E245" s="162" t="s">
        <v>531</v>
      </c>
      <c r="F245" s="161" t="s">
        <v>114</v>
      </c>
      <c r="G245" s="163">
        <v>21.331</v>
      </c>
      <c r="H245" s="188">
        <v>0</v>
      </c>
      <c r="I245" s="164">
        <f>ROUND(G245*H245,2)</f>
        <v>0</v>
      </c>
      <c r="J245" s="165">
        <v>0</v>
      </c>
      <c r="K245" s="163">
        <f>G245*J245</f>
        <v>0</v>
      </c>
      <c r="L245" s="165">
        <v>0</v>
      </c>
      <c r="M245" s="163">
        <f>G245*L245</f>
        <v>0</v>
      </c>
      <c r="N245" s="195">
        <v>21</v>
      </c>
      <c r="O245" s="166">
        <v>16</v>
      </c>
      <c r="P245" s="17" t="s">
        <v>115</v>
      </c>
    </row>
    <row r="246" spans="4:18" s="17" customFormat="1" ht="15.75" customHeight="1">
      <c r="D246" s="167"/>
      <c r="E246" s="167" t="s">
        <v>216</v>
      </c>
      <c r="G246" s="168">
        <v>18.3312</v>
      </c>
      <c r="H246" s="189"/>
      <c r="N246" s="189"/>
      <c r="P246" s="167" t="s">
        <v>115</v>
      </c>
      <c r="Q246" s="167" t="s">
        <v>115</v>
      </c>
      <c r="R246" s="167" t="s">
        <v>117</v>
      </c>
    </row>
    <row r="247" spans="4:18" s="17" customFormat="1" ht="15.75" customHeight="1">
      <c r="D247" s="167"/>
      <c r="E247" s="167" t="s">
        <v>283</v>
      </c>
      <c r="G247" s="168">
        <v>3</v>
      </c>
      <c r="H247" s="189"/>
      <c r="N247" s="189"/>
      <c r="P247" s="167" t="s">
        <v>115</v>
      </c>
      <c r="Q247" s="167" t="s">
        <v>115</v>
      </c>
      <c r="R247" s="167" t="s">
        <v>117</v>
      </c>
    </row>
    <row r="248" spans="4:18" s="17" customFormat="1" ht="15.75" customHeight="1">
      <c r="D248" s="169"/>
      <c r="E248" s="169" t="s">
        <v>119</v>
      </c>
      <c r="G248" s="170">
        <v>21.3312</v>
      </c>
      <c r="H248" s="189"/>
      <c r="N248" s="189"/>
      <c r="P248" s="169" t="s">
        <v>115</v>
      </c>
      <c r="Q248" s="169" t="s">
        <v>120</v>
      </c>
      <c r="R248" s="169" t="s">
        <v>117</v>
      </c>
    </row>
    <row r="249" spans="1:16" s="17" customFormat="1" ht="13.5" customHeight="1">
      <c r="A249" s="171" t="s">
        <v>532</v>
      </c>
      <c r="B249" s="171" t="s">
        <v>121</v>
      </c>
      <c r="C249" s="171" t="s">
        <v>122</v>
      </c>
      <c r="D249" s="172" t="s">
        <v>533</v>
      </c>
      <c r="E249" s="173" t="s">
        <v>534</v>
      </c>
      <c r="F249" s="171" t="s">
        <v>114</v>
      </c>
      <c r="G249" s="174">
        <v>26.495</v>
      </c>
      <c r="H249" s="190">
        <v>0</v>
      </c>
      <c r="I249" s="175">
        <f>ROUND(G249*H249,2)</f>
        <v>0</v>
      </c>
      <c r="J249" s="176">
        <v>0</v>
      </c>
      <c r="K249" s="174">
        <f>G249*J249</f>
        <v>0</v>
      </c>
      <c r="L249" s="176">
        <v>0</v>
      </c>
      <c r="M249" s="174">
        <f>G249*L249</f>
        <v>0</v>
      </c>
      <c r="N249" s="196">
        <v>21</v>
      </c>
      <c r="O249" s="177">
        <v>32</v>
      </c>
      <c r="P249" s="172" t="s">
        <v>115</v>
      </c>
    </row>
    <row r="250" spans="4:18" s="17" customFormat="1" ht="15.75" customHeight="1">
      <c r="D250" s="167"/>
      <c r="E250" s="167" t="s">
        <v>535</v>
      </c>
      <c r="G250" s="168">
        <v>22.39755</v>
      </c>
      <c r="H250" s="189"/>
      <c r="N250" s="189"/>
      <c r="P250" s="167" t="s">
        <v>115</v>
      </c>
      <c r="Q250" s="167" t="s">
        <v>115</v>
      </c>
      <c r="R250" s="167" t="s">
        <v>117</v>
      </c>
    </row>
    <row r="251" spans="4:18" s="17" customFormat="1" ht="15.75" customHeight="1">
      <c r="D251" s="167"/>
      <c r="E251" s="167" t="s">
        <v>536</v>
      </c>
      <c r="G251" s="168">
        <v>2.835</v>
      </c>
      <c r="H251" s="189"/>
      <c r="N251" s="189"/>
      <c r="P251" s="167" t="s">
        <v>115</v>
      </c>
      <c r="Q251" s="167" t="s">
        <v>115</v>
      </c>
      <c r="R251" s="167" t="s">
        <v>117</v>
      </c>
    </row>
    <row r="252" spans="4:18" s="17" customFormat="1" ht="15.75" customHeight="1">
      <c r="D252" s="169"/>
      <c r="E252" s="169" t="s">
        <v>119</v>
      </c>
      <c r="G252" s="170">
        <v>25.23255</v>
      </c>
      <c r="H252" s="189"/>
      <c r="N252" s="189"/>
      <c r="P252" s="169" t="s">
        <v>115</v>
      </c>
      <c r="Q252" s="169" t="s">
        <v>120</v>
      </c>
      <c r="R252" s="169" t="s">
        <v>117</v>
      </c>
    </row>
    <row r="253" spans="1:16" s="17" customFormat="1" ht="13.5" customHeight="1">
      <c r="A253" s="161" t="s">
        <v>537</v>
      </c>
      <c r="B253" s="161" t="s">
        <v>110</v>
      </c>
      <c r="C253" s="161" t="s">
        <v>136</v>
      </c>
      <c r="D253" s="17" t="s">
        <v>538</v>
      </c>
      <c r="E253" s="162" t="s">
        <v>539</v>
      </c>
      <c r="F253" s="161" t="s">
        <v>114</v>
      </c>
      <c r="G253" s="163">
        <v>24.031</v>
      </c>
      <c r="H253" s="188">
        <v>0</v>
      </c>
      <c r="I253" s="164">
        <f>ROUND(G253*H253,2)</f>
        <v>0</v>
      </c>
      <c r="J253" s="165">
        <v>0</v>
      </c>
      <c r="K253" s="163">
        <f>G253*J253</f>
        <v>0</v>
      </c>
      <c r="L253" s="165">
        <v>0</v>
      </c>
      <c r="M253" s="163">
        <f>G253*L253</f>
        <v>0</v>
      </c>
      <c r="N253" s="195">
        <v>21</v>
      </c>
      <c r="O253" s="166">
        <v>16</v>
      </c>
      <c r="P253" s="17" t="s">
        <v>115</v>
      </c>
    </row>
    <row r="254" spans="4:18" s="17" customFormat="1" ht="15.75" customHeight="1">
      <c r="D254" s="167"/>
      <c r="E254" s="167" t="s">
        <v>540</v>
      </c>
      <c r="G254" s="168">
        <v>21.331</v>
      </c>
      <c r="H254" s="189"/>
      <c r="N254" s="189"/>
      <c r="P254" s="167" t="s">
        <v>115</v>
      </c>
      <c r="Q254" s="167" t="s">
        <v>115</v>
      </c>
      <c r="R254" s="167" t="s">
        <v>117</v>
      </c>
    </row>
    <row r="255" spans="4:18" s="17" customFormat="1" ht="15.75" customHeight="1">
      <c r="D255" s="167"/>
      <c r="E255" s="167" t="s">
        <v>541</v>
      </c>
      <c r="G255" s="168">
        <v>2.7</v>
      </c>
      <c r="H255" s="189"/>
      <c r="N255" s="189"/>
      <c r="P255" s="167" t="s">
        <v>115</v>
      </c>
      <c r="Q255" s="167" t="s">
        <v>115</v>
      </c>
      <c r="R255" s="167" t="s">
        <v>117</v>
      </c>
    </row>
    <row r="256" spans="4:18" s="17" customFormat="1" ht="15.75" customHeight="1">
      <c r="D256" s="169"/>
      <c r="E256" s="169" t="s">
        <v>119</v>
      </c>
      <c r="G256" s="170">
        <v>24.031</v>
      </c>
      <c r="H256" s="189"/>
      <c r="N256" s="189"/>
      <c r="P256" s="169" t="s">
        <v>115</v>
      </c>
      <c r="Q256" s="169" t="s">
        <v>120</v>
      </c>
      <c r="R256" s="169" t="s">
        <v>117</v>
      </c>
    </row>
    <row r="257" spans="1:16" s="17" customFormat="1" ht="13.5" customHeight="1">
      <c r="A257" s="161" t="s">
        <v>542</v>
      </c>
      <c r="B257" s="161" t="s">
        <v>110</v>
      </c>
      <c r="C257" s="161" t="s">
        <v>136</v>
      </c>
      <c r="D257" s="17" t="s">
        <v>543</v>
      </c>
      <c r="E257" s="162" t="s">
        <v>544</v>
      </c>
      <c r="F257" s="161" t="s">
        <v>114</v>
      </c>
      <c r="G257" s="163">
        <v>24.031</v>
      </c>
      <c r="H257" s="188">
        <v>0</v>
      </c>
      <c r="I257" s="164">
        <f>ROUND(G257*H257,2)</f>
        <v>0</v>
      </c>
      <c r="J257" s="165">
        <v>0</v>
      </c>
      <c r="K257" s="163">
        <f>G257*J257</f>
        <v>0</v>
      </c>
      <c r="L257" s="165">
        <v>0</v>
      </c>
      <c r="M257" s="163">
        <f>G257*L257</f>
        <v>0</v>
      </c>
      <c r="N257" s="195">
        <v>21</v>
      </c>
      <c r="O257" s="166">
        <v>16</v>
      </c>
      <c r="P257" s="17" t="s">
        <v>115</v>
      </c>
    </row>
    <row r="258" spans="1:16" s="17" customFormat="1" ht="13.5" customHeight="1">
      <c r="A258" s="161" t="s">
        <v>545</v>
      </c>
      <c r="B258" s="161" t="s">
        <v>110</v>
      </c>
      <c r="C258" s="161" t="s">
        <v>136</v>
      </c>
      <c r="D258" s="17" t="s">
        <v>546</v>
      </c>
      <c r="E258" s="162" t="s">
        <v>547</v>
      </c>
      <c r="F258" s="161" t="s">
        <v>114</v>
      </c>
      <c r="G258" s="163">
        <v>24.031</v>
      </c>
      <c r="H258" s="188">
        <v>0</v>
      </c>
      <c r="I258" s="164">
        <f>ROUND(G258*H258,2)</f>
        <v>0</v>
      </c>
      <c r="J258" s="165">
        <v>0</v>
      </c>
      <c r="K258" s="163">
        <f>G258*J258</f>
        <v>0</v>
      </c>
      <c r="L258" s="165">
        <v>0</v>
      </c>
      <c r="M258" s="163">
        <f>G258*L258</f>
        <v>0</v>
      </c>
      <c r="N258" s="195">
        <v>21</v>
      </c>
      <c r="O258" s="166">
        <v>16</v>
      </c>
      <c r="P258" s="17" t="s">
        <v>115</v>
      </c>
    </row>
    <row r="259" spans="1:16" s="17" customFormat="1" ht="13.5" customHeight="1">
      <c r="A259" s="161" t="s">
        <v>548</v>
      </c>
      <c r="B259" s="161" t="s">
        <v>110</v>
      </c>
      <c r="C259" s="161" t="s">
        <v>522</v>
      </c>
      <c r="D259" s="17" t="s">
        <v>549</v>
      </c>
      <c r="E259" s="162" t="s">
        <v>550</v>
      </c>
      <c r="F259" s="161" t="s">
        <v>114</v>
      </c>
      <c r="G259" s="163">
        <v>7.08</v>
      </c>
      <c r="H259" s="188">
        <v>0</v>
      </c>
      <c r="I259" s="164">
        <f>ROUND(G259*H259,2)</f>
        <v>0</v>
      </c>
      <c r="J259" s="165">
        <v>0</v>
      </c>
      <c r="K259" s="163">
        <f>G259*J259</f>
        <v>0</v>
      </c>
      <c r="L259" s="165">
        <v>0</v>
      </c>
      <c r="M259" s="163">
        <f>G259*L259</f>
        <v>0</v>
      </c>
      <c r="N259" s="195">
        <v>21</v>
      </c>
      <c r="O259" s="166">
        <v>16</v>
      </c>
      <c r="P259" s="17" t="s">
        <v>115</v>
      </c>
    </row>
    <row r="260" spans="1:16" s="17" customFormat="1" ht="13.5" customHeight="1">
      <c r="A260" s="161" t="s">
        <v>551</v>
      </c>
      <c r="B260" s="161" t="s">
        <v>110</v>
      </c>
      <c r="C260" s="161" t="s">
        <v>136</v>
      </c>
      <c r="D260" s="17" t="s">
        <v>552</v>
      </c>
      <c r="E260" s="162" t="s">
        <v>553</v>
      </c>
      <c r="F260" s="161" t="s">
        <v>114</v>
      </c>
      <c r="G260" s="163">
        <v>3</v>
      </c>
      <c r="H260" s="188">
        <v>0</v>
      </c>
      <c r="I260" s="164">
        <f>ROUND(G260*H260,2)</f>
        <v>0</v>
      </c>
      <c r="J260" s="165">
        <v>0</v>
      </c>
      <c r="K260" s="163">
        <f>G260*J260</f>
        <v>0</v>
      </c>
      <c r="L260" s="165">
        <v>0</v>
      </c>
      <c r="M260" s="163">
        <f>G260*L260</f>
        <v>0</v>
      </c>
      <c r="N260" s="195">
        <v>21</v>
      </c>
      <c r="O260" s="166">
        <v>16</v>
      </c>
      <c r="P260" s="17" t="s">
        <v>115</v>
      </c>
    </row>
    <row r="261" spans="1:16" s="17" customFormat="1" ht="13.5" customHeight="1">
      <c r="A261" s="161" t="s">
        <v>554</v>
      </c>
      <c r="B261" s="161" t="s">
        <v>110</v>
      </c>
      <c r="C261" s="161" t="s">
        <v>522</v>
      </c>
      <c r="D261" s="17" t="s">
        <v>555</v>
      </c>
      <c r="E261" s="162" t="s">
        <v>556</v>
      </c>
      <c r="F261" s="161" t="s">
        <v>173</v>
      </c>
      <c r="G261" s="163">
        <v>0.473</v>
      </c>
      <c r="H261" s="188">
        <v>0</v>
      </c>
      <c r="I261" s="164">
        <f>ROUND(G261*H261,2)</f>
        <v>0</v>
      </c>
      <c r="J261" s="165">
        <v>0</v>
      </c>
      <c r="K261" s="163">
        <f>G261*J261</f>
        <v>0</v>
      </c>
      <c r="L261" s="165">
        <v>0</v>
      </c>
      <c r="M261" s="163">
        <f>G261*L261</f>
        <v>0</v>
      </c>
      <c r="N261" s="195">
        <v>21</v>
      </c>
      <c r="O261" s="166">
        <v>16</v>
      </c>
      <c r="P261" s="17" t="s">
        <v>115</v>
      </c>
    </row>
    <row r="262" spans="2:16" s="133" customFormat="1" ht="12.75" customHeight="1">
      <c r="B262" s="138" t="s">
        <v>63</v>
      </c>
      <c r="D262" s="139" t="s">
        <v>557</v>
      </c>
      <c r="E262" s="139" t="s">
        <v>558</v>
      </c>
      <c r="H262" s="187"/>
      <c r="I262" s="140">
        <f>SUM(I263:I273)</f>
        <v>0</v>
      </c>
      <c r="K262" s="141">
        <f>SUM(K263:K273)</f>
        <v>0</v>
      </c>
      <c r="M262" s="141">
        <f>SUM(M263:M273)</f>
        <v>0</v>
      </c>
      <c r="N262" s="187"/>
      <c r="P262" s="139" t="s">
        <v>109</v>
      </c>
    </row>
    <row r="263" spans="1:16" s="17" customFormat="1" ht="13.5" customHeight="1">
      <c r="A263" s="161" t="s">
        <v>559</v>
      </c>
      <c r="B263" s="161" t="s">
        <v>110</v>
      </c>
      <c r="C263" s="161" t="s">
        <v>136</v>
      </c>
      <c r="D263" s="17" t="s">
        <v>560</v>
      </c>
      <c r="E263" s="162" t="s">
        <v>561</v>
      </c>
      <c r="F263" s="161" t="s">
        <v>114</v>
      </c>
      <c r="G263" s="163">
        <v>54.712</v>
      </c>
      <c r="H263" s="188">
        <v>0</v>
      </c>
      <c r="I263" s="164">
        <f>ROUND(G263*H263,2)</f>
        <v>0</v>
      </c>
      <c r="J263" s="165">
        <v>0</v>
      </c>
      <c r="K263" s="163">
        <f>G263*J263</f>
        <v>0</v>
      </c>
      <c r="L263" s="165">
        <v>0</v>
      </c>
      <c r="M263" s="163">
        <f>G263*L263</f>
        <v>0</v>
      </c>
      <c r="N263" s="195">
        <v>21</v>
      </c>
      <c r="O263" s="166">
        <v>16</v>
      </c>
      <c r="P263" s="17" t="s">
        <v>115</v>
      </c>
    </row>
    <row r="264" spans="4:18" s="17" customFormat="1" ht="15.75" customHeight="1">
      <c r="D264" s="167"/>
      <c r="E264" s="167" t="s">
        <v>562</v>
      </c>
      <c r="G264" s="168">
        <v>35.361</v>
      </c>
      <c r="H264" s="189"/>
      <c r="N264" s="189"/>
      <c r="P264" s="167" t="s">
        <v>115</v>
      </c>
      <c r="Q264" s="167" t="s">
        <v>115</v>
      </c>
      <c r="R264" s="167" t="s">
        <v>117</v>
      </c>
    </row>
    <row r="265" spans="4:18" s="17" customFormat="1" ht="15.75" customHeight="1">
      <c r="D265" s="167"/>
      <c r="E265" s="167" t="s">
        <v>563</v>
      </c>
      <c r="G265" s="168">
        <v>19.351</v>
      </c>
      <c r="H265" s="189"/>
      <c r="N265" s="189"/>
      <c r="P265" s="167" t="s">
        <v>115</v>
      </c>
      <c r="Q265" s="167" t="s">
        <v>115</v>
      </c>
      <c r="R265" s="167" t="s">
        <v>117</v>
      </c>
    </row>
    <row r="266" spans="4:18" s="17" customFormat="1" ht="15.75" customHeight="1">
      <c r="D266" s="169"/>
      <c r="E266" s="169" t="s">
        <v>119</v>
      </c>
      <c r="G266" s="170">
        <v>54.712</v>
      </c>
      <c r="H266" s="189"/>
      <c r="N266" s="189"/>
      <c r="P266" s="169" t="s">
        <v>115</v>
      </c>
      <c r="Q266" s="169" t="s">
        <v>120</v>
      </c>
      <c r="R266" s="169" t="s">
        <v>117</v>
      </c>
    </row>
    <row r="267" spans="1:16" s="17" customFormat="1" ht="13.5" customHeight="1">
      <c r="A267" s="161" t="s">
        <v>564</v>
      </c>
      <c r="B267" s="161" t="s">
        <v>110</v>
      </c>
      <c r="C267" s="161" t="s">
        <v>136</v>
      </c>
      <c r="D267" s="17" t="s">
        <v>565</v>
      </c>
      <c r="E267" s="162" t="s">
        <v>566</v>
      </c>
      <c r="F267" s="161" t="s">
        <v>114</v>
      </c>
      <c r="G267" s="163">
        <v>54.712</v>
      </c>
      <c r="H267" s="188">
        <v>0</v>
      </c>
      <c r="I267" s="164">
        <f>ROUND(G267*H267,2)</f>
        <v>0</v>
      </c>
      <c r="J267" s="165">
        <v>0</v>
      </c>
      <c r="K267" s="163">
        <f>G267*J267</f>
        <v>0</v>
      </c>
      <c r="L267" s="165">
        <v>0</v>
      </c>
      <c r="M267" s="163">
        <f>G267*L267</f>
        <v>0</v>
      </c>
      <c r="N267" s="195">
        <v>21</v>
      </c>
      <c r="O267" s="166">
        <v>16</v>
      </c>
      <c r="P267" s="17" t="s">
        <v>115</v>
      </c>
    </row>
    <row r="268" spans="4:18" s="17" customFormat="1" ht="15.75" customHeight="1">
      <c r="D268" s="167"/>
      <c r="E268" s="167" t="s">
        <v>562</v>
      </c>
      <c r="G268" s="168">
        <v>35.361</v>
      </c>
      <c r="H268" s="189"/>
      <c r="N268" s="189"/>
      <c r="P268" s="167" t="s">
        <v>115</v>
      </c>
      <c r="Q268" s="167" t="s">
        <v>115</v>
      </c>
      <c r="R268" s="167" t="s">
        <v>117</v>
      </c>
    </row>
    <row r="269" spans="4:18" s="17" customFormat="1" ht="15.75" customHeight="1">
      <c r="D269" s="167"/>
      <c r="E269" s="167" t="s">
        <v>563</v>
      </c>
      <c r="G269" s="168">
        <v>19.351</v>
      </c>
      <c r="H269" s="189"/>
      <c r="N269" s="189"/>
      <c r="P269" s="167" t="s">
        <v>115</v>
      </c>
      <c r="Q269" s="167" t="s">
        <v>115</v>
      </c>
      <c r="R269" s="167" t="s">
        <v>117</v>
      </c>
    </row>
    <row r="270" spans="4:18" s="17" customFormat="1" ht="15.75" customHeight="1">
      <c r="D270" s="169"/>
      <c r="E270" s="169" t="s">
        <v>119</v>
      </c>
      <c r="G270" s="170">
        <v>54.712</v>
      </c>
      <c r="H270" s="189"/>
      <c r="N270" s="189"/>
      <c r="P270" s="169" t="s">
        <v>115</v>
      </c>
      <c r="Q270" s="169" t="s">
        <v>120</v>
      </c>
      <c r="R270" s="169" t="s">
        <v>117</v>
      </c>
    </row>
    <row r="271" spans="1:16" s="17" customFormat="1" ht="24" customHeight="1">
      <c r="A271" s="161" t="s">
        <v>567</v>
      </c>
      <c r="B271" s="161" t="s">
        <v>110</v>
      </c>
      <c r="C271" s="161" t="s">
        <v>136</v>
      </c>
      <c r="D271" s="17" t="s">
        <v>568</v>
      </c>
      <c r="E271" s="162" t="s">
        <v>569</v>
      </c>
      <c r="F271" s="161" t="s">
        <v>321</v>
      </c>
      <c r="G271" s="163">
        <v>1</v>
      </c>
      <c r="H271" s="188">
        <v>0</v>
      </c>
      <c r="I271" s="164">
        <f>ROUND(G271*H271,2)</f>
        <v>0</v>
      </c>
      <c r="J271" s="165">
        <v>0</v>
      </c>
      <c r="K271" s="163">
        <f>G271*J271</f>
        <v>0</v>
      </c>
      <c r="L271" s="165">
        <v>0</v>
      </c>
      <c r="M271" s="163">
        <f>G271*L271</f>
        <v>0</v>
      </c>
      <c r="N271" s="195">
        <v>21</v>
      </c>
      <c r="O271" s="166">
        <v>16</v>
      </c>
      <c r="P271" s="17" t="s">
        <v>115</v>
      </c>
    </row>
    <row r="272" spans="1:16" s="17" customFormat="1" ht="13.5" customHeight="1">
      <c r="A272" s="161" t="s">
        <v>570</v>
      </c>
      <c r="B272" s="161" t="s">
        <v>110</v>
      </c>
      <c r="C272" s="161" t="s">
        <v>136</v>
      </c>
      <c r="D272" s="17" t="s">
        <v>571</v>
      </c>
      <c r="E272" s="162" t="s">
        <v>572</v>
      </c>
      <c r="F272" s="161" t="s">
        <v>114</v>
      </c>
      <c r="G272" s="163">
        <v>54.712</v>
      </c>
      <c r="H272" s="188">
        <v>0</v>
      </c>
      <c r="I272" s="164">
        <f>ROUND(G272*H272,2)</f>
        <v>0</v>
      </c>
      <c r="J272" s="165">
        <v>0</v>
      </c>
      <c r="K272" s="163">
        <f>G272*J272</f>
        <v>0</v>
      </c>
      <c r="L272" s="165">
        <v>0</v>
      </c>
      <c r="M272" s="163">
        <f>G272*L272</f>
        <v>0</v>
      </c>
      <c r="N272" s="195">
        <v>21</v>
      </c>
      <c r="O272" s="166">
        <v>16</v>
      </c>
      <c r="P272" s="17" t="s">
        <v>115</v>
      </c>
    </row>
    <row r="273" spans="1:16" s="17" customFormat="1" ht="13.5" customHeight="1">
      <c r="A273" s="161" t="s">
        <v>573</v>
      </c>
      <c r="B273" s="161" t="s">
        <v>110</v>
      </c>
      <c r="C273" s="161" t="s">
        <v>136</v>
      </c>
      <c r="D273" s="17" t="s">
        <v>574</v>
      </c>
      <c r="E273" s="162" t="s">
        <v>575</v>
      </c>
      <c r="F273" s="161" t="s">
        <v>46</v>
      </c>
      <c r="G273" s="192">
        <v>0</v>
      </c>
      <c r="H273" s="188">
        <v>0</v>
      </c>
      <c r="I273" s="164">
        <f>ROUND(G273*H273,2)</f>
        <v>0</v>
      </c>
      <c r="J273" s="165">
        <v>0</v>
      </c>
      <c r="K273" s="163">
        <f>G273*J273</f>
        <v>0</v>
      </c>
      <c r="L273" s="165">
        <v>0</v>
      </c>
      <c r="M273" s="163">
        <f>G273*L273</f>
        <v>0</v>
      </c>
      <c r="N273" s="195">
        <v>21</v>
      </c>
      <c r="O273" s="166">
        <v>16</v>
      </c>
      <c r="P273" s="17" t="s">
        <v>115</v>
      </c>
    </row>
    <row r="274" spans="2:16" s="133" customFormat="1" ht="12.75" customHeight="1">
      <c r="B274" s="138" t="s">
        <v>63</v>
      </c>
      <c r="D274" s="139" t="s">
        <v>576</v>
      </c>
      <c r="E274" s="139" t="s">
        <v>577</v>
      </c>
      <c r="H274" s="187"/>
      <c r="I274" s="140">
        <f>SUM(I275:I285)</f>
        <v>0</v>
      </c>
      <c r="K274" s="141">
        <f>SUM(K275:K285)</f>
        <v>0</v>
      </c>
      <c r="M274" s="141">
        <f>SUM(M275:M285)</f>
        <v>0</v>
      </c>
      <c r="N274" s="187"/>
      <c r="P274" s="139" t="s">
        <v>109</v>
      </c>
    </row>
    <row r="275" spans="1:16" s="17" customFormat="1" ht="24" customHeight="1">
      <c r="A275" s="161" t="s">
        <v>578</v>
      </c>
      <c r="B275" s="161" t="s">
        <v>110</v>
      </c>
      <c r="C275" s="161" t="s">
        <v>136</v>
      </c>
      <c r="D275" s="17" t="s">
        <v>579</v>
      </c>
      <c r="E275" s="162" t="s">
        <v>580</v>
      </c>
      <c r="F275" s="161" t="s">
        <v>114</v>
      </c>
      <c r="G275" s="163">
        <v>31.59</v>
      </c>
      <c r="H275" s="188">
        <v>0</v>
      </c>
      <c r="I275" s="164">
        <f>ROUND(G275*H275,2)</f>
        <v>0</v>
      </c>
      <c r="J275" s="165">
        <v>0</v>
      </c>
      <c r="K275" s="163">
        <f>G275*J275</f>
        <v>0</v>
      </c>
      <c r="L275" s="165">
        <v>0</v>
      </c>
      <c r="M275" s="163">
        <f>G275*L275</f>
        <v>0</v>
      </c>
      <c r="N275" s="195">
        <v>21</v>
      </c>
      <c r="O275" s="166">
        <v>16</v>
      </c>
      <c r="P275" s="17" t="s">
        <v>115</v>
      </c>
    </row>
    <row r="276" spans="4:18" s="17" customFormat="1" ht="15.75" customHeight="1">
      <c r="D276" s="167"/>
      <c r="E276" s="167" t="s">
        <v>581</v>
      </c>
      <c r="G276" s="168">
        <v>23.59</v>
      </c>
      <c r="H276" s="189"/>
      <c r="N276" s="189"/>
      <c r="P276" s="167" t="s">
        <v>115</v>
      </c>
      <c r="Q276" s="167" t="s">
        <v>115</v>
      </c>
      <c r="R276" s="167" t="s">
        <v>117</v>
      </c>
    </row>
    <row r="277" spans="4:18" s="17" customFormat="1" ht="15.75" customHeight="1">
      <c r="D277" s="167"/>
      <c r="E277" s="167" t="s">
        <v>582</v>
      </c>
      <c r="G277" s="168">
        <v>8</v>
      </c>
      <c r="H277" s="189"/>
      <c r="N277" s="189"/>
      <c r="P277" s="167" t="s">
        <v>115</v>
      </c>
      <c r="Q277" s="167" t="s">
        <v>115</v>
      </c>
      <c r="R277" s="167" t="s">
        <v>117</v>
      </c>
    </row>
    <row r="278" spans="4:18" s="17" customFormat="1" ht="15.75" customHeight="1">
      <c r="D278" s="169"/>
      <c r="E278" s="169" t="s">
        <v>119</v>
      </c>
      <c r="G278" s="170">
        <v>31.59</v>
      </c>
      <c r="H278" s="189"/>
      <c r="N278" s="189"/>
      <c r="P278" s="169" t="s">
        <v>115</v>
      </c>
      <c r="Q278" s="169" t="s">
        <v>120</v>
      </c>
      <c r="R278" s="169" t="s">
        <v>117</v>
      </c>
    </row>
    <row r="279" spans="1:16" s="17" customFormat="1" ht="13.5" customHeight="1">
      <c r="A279" s="171" t="s">
        <v>583</v>
      </c>
      <c r="B279" s="171" t="s">
        <v>121</v>
      </c>
      <c r="C279" s="171" t="s">
        <v>122</v>
      </c>
      <c r="D279" s="172" t="s">
        <v>584</v>
      </c>
      <c r="E279" s="173" t="s">
        <v>585</v>
      </c>
      <c r="F279" s="171" t="s">
        <v>114</v>
      </c>
      <c r="G279" s="174">
        <v>33.17</v>
      </c>
      <c r="H279" s="190">
        <v>0</v>
      </c>
      <c r="I279" s="175">
        <f>ROUND(G279*H279,2)</f>
        <v>0</v>
      </c>
      <c r="J279" s="176">
        <v>0</v>
      </c>
      <c r="K279" s="174">
        <f>G279*J279</f>
        <v>0</v>
      </c>
      <c r="L279" s="176">
        <v>0</v>
      </c>
      <c r="M279" s="174">
        <f>G279*L279</f>
        <v>0</v>
      </c>
      <c r="N279" s="196">
        <v>21</v>
      </c>
      <c r="O279" s="177">
        <v>32</v>
      </c>
      <c r="P279" s="172" t="s">
        <v>115</v>
      </c>
    </row>
    <row r="280" spans="1:16" s="17" customFormat="1" ht="24" customHeight="1">
      <c r="A280" s="161" t="s">
        <v>586</v>
      </c>
      <c r="B280" s="161" t="s">
        <v>110</v>
      </c>
      <c r="C280" s="161" t="s">
        <v>136</v>
      </c>
      <c r="D280" s="17" t="s">
        <v>587</v>
      </c>
      <c r="E280" s="162" t="s">
        <v>588</v>
      </c>
      <c r="F280" s="161" t="s">
        <v>114</v>
      </c>
      <c r="G280" s="163">
        <v>23.59</v>
      </c>
      <c r="H280" s="188">
        <v>0</v>
      </c>
      <c r="I280" s="164">
        <f>ROUND(G280*H280,2)</f>
        <v>0</v>
      </c>
      <c r="J280" s="165">
        <v>0</v>
      </c>
      <c r="K280" s="163">
        <f>G280*J280</f>
        <v>0</v>
      </c>
      <c r="L280" s="165">
        <v>0</v>
      </c>
      <c r="M280" s="163">
        <f>G280*L280</f>
        <v>0</v>
      </c>
      <c r="N280" s="195">
        <v>21</v>
      </c>
      <c r="O280" s="166">
        <v>16</v>
      </c>
      <c r="P280" s="17" t="s">
        <v>115</v>
      </c>
    </row>
    <row r="281" spans="1:16" s="17" customFormat="1" ht="13.5" customHeight="1">
      <c r="A281" s="161" t="s">
        <v>589</v>
      </c>
      <c r="B281" s="161" t="s">
        <v>110</v>
      </c>
      <c r="C281" s="161" t="s">
        <v>136</v>
      </c>
      <c r="D281" s="17" t="s">
        <v>590</v>
      </c>
      <c r="E281" s="162" t="s">
        <v>591</v>
      </c>
      <c r="F281" s="161" t="s">
        <v>114</v>
      </c>
      <c r="G281" s="163">
        <v>23.59</v>
      </c>
      <c r="H281" s="188">
        <v>0</v>
      </c>
      <c r="I281" s="164">
        <f>ROUND(G281*H281,2)</f>
        <v>0</v>
      </c>
      <c r="J281" s="165">
        <v>0</v>
      </c>
      <c r="K281" s="163">
        <f>G281*J281</f>
        <v>0</v>
      </c>
      <c r="L281" s="165">
        <v>0</v>
      </c>
      <c r="M281" s="163">
        <f>G281*L281</f>
        <v>0</v>
      </c>
      <c r="N281" s="195">
        <v>21</v>
      </c>
      <c r="O281" s="166">
        <v>16</v>
      </c>
      <c r="P281" s="17" t="s">
        <v>115</v>
      </c>
    </row>
    <row r="282" spans="1:16" s="17" customFormat="1" ht="13.5" customHeight="1">
      <c r="A282" s="161" t="s">
        <v>592</v>
      </c>
      <c r="B282" s="161" t="s">
        <v>110</v>
      </c>
      <c r="C282" s="161" t="s">
        <v>136</v>
      </c>
      <c r="D282" s="17" t="s">
        <v>593</v>
      </c>
      <c r="E282" s="162" t="s">
        <v>594</v>
      </c>
      <c r="F282" s="161" t="s">
        <v>314</v>
      </c>
      <c r="G282" s="163">
        <v>12</v>
      </c>
      <c r="H282" s="188">
        <v>0</v>
      </c>
      <c r="I282" s="164">
        <f>ROUND(G282*H282,2)</f>
        <v>0</v>
      </c>
      <c r="J282" s="165">
        <v>0</v>
      </c>
      <c r="K282" s="163">
        <f>G282*J282</f>
        <v>0</v>
      </c>
      <c r="L282" s="165">
        <v>0</v>
      </c>
      <c r="M282" s="163">
        <f>G282*L282</f>
        <v>0</v>
      </c>
      <c r="N282" s="195">
        <v>21</v>
      </c>
      <c r="O282" s="166">
        <v>16</v>
      </c>
      <c r="P282" s="17" t="s">
        <v>115</v>
      </c>
    </row>
    <row r="283" spans="4:18" s="17" customFormat="1" ht="15.75" customHeight="1">
      <c r="D283" s="167"/>
      <c r="E283" s="167" t="s">
        <v>595</v>
      </c>
      <c r="G283" s="168">
        <v>12</v>
      </c>
      <c r="H283" s="189"/>
      <c r="N283" s="189"/>
      <c r="P283" s="167" t="s">
        <v>115</v>
      </c>
      <c r="Q283" s="167" t="s">
        <v>115</v>
      </c>
      <c r="R283" s="167" t="s">
        <v>117</v>
      </c>
    </row>
    <row r="284" spans="1:16" s="17" customFormat="1" ht="13.5" customHeight="1">
      <c r="A284" s="161" t="s">
        <v>596</v>
      </c>
      <c r="B284" s="161" t="s">
        <v>110</v>
      </c>
      <c r="C284" s="161" t="s">
        <v>136</v>
      </c>
      <c r="D284" s="17" t="s">
        <v>597</v>
      </c>
      <c r="E284" s="162" t="s">
        <v>598</v>
      </c>
      <c r="F284" s="161" t="s">
        <v>198</v>
      </c>
      <c r="G284" s="163">
        <v>18</v>
      </c>
      <c r="H284" s="188">
        <v>0</v>
      </c>
      <c r="I284" s="164">
        <f>ROUND(G284*H284,2)</f>
        <v>0</v>
      </c>
      <c r="J284" s="165">
        <v>0</v>
      </c>
      <c r="K284" s="163">
        <f>G284*J284</f>
        <v>0</v>
      </c>
      <c r="L284" s="165">
        <v>0</v>
      </c>
      <c r="M284" s="163">
        <f>G284*L284</f>
        <v>0</v>
      </c>
      <c r="N284" s="195">
        <v>21</v>
      </c>
      <c r="O284" s="166">
        <v>16</v>
      </c>
      <c r="P284" s="17" t="s">
        <v>115</v>
      </c>
    </row>
    <row r="285" spans="1:16" s="17" customFormat="1" ht="13.5" customHeight="1">
      <c r="A285" s="161" t="s">
        <v>599</v>
      </c>
      <c r="B285" s="161" t="s">
        <v>110</v>
      </c>
      <c r="C285" s="161" t="s">
        <v>576</v>
      </c>
      <c r="D285" s="17" t="s">
        <v>600</v>
      </c>
      <c r="E285" s="162" t="s">
        <v>601</v>
      </c>
      <c r="F285" s="161" t="s">
        <v>173</v>
      </c>
      <c r="G285" s="163">
        <v>0.542</v>
      </c>
      <c r="H285" s="188">
        <v>0</v>
      </c>
      <c r="I285" s="164">
        <f>ROUND(G285*H285,2)</f>
        <v>0</v>
      </c>
      <c r="J285" s="165">
        <v>0</v>
      </c>
      <c r="K285" s="163">
        <f>G285*J285</f>
        <v>0</v>
      </c>
      <c r="L285" s="165">
        <v>0</v>
      </c>
      <c r="M285" s="163">
        <f>G285*L285</f>
        <v>0</v>
      </c>
      <c r="N285" s="195">
        <v>21</v>
      </c>
      <c r="O285" s="166">
        <v>16</v>
      </c>
      <c r="P285" s="17" t="s">
        <v>115</v>
      </c>
    </row>
    <row r="286" spans="2:16" s="133" customFormat="1" ht="12.75" customHeight="1">
      <c r="B286" s="138" t="s">
        <v>63</v>
      </c>
      <c r="D286" s="139" t="s">
        <v>602</v>
      </c>
      <c r="E286" s="139" t="s">
        <v>603</v>
      </c>
      <c r="H286" s="187"/>
      <c r="I286" s="140">
        <f>SUM(I287:I298)</f>
        <v>0</v>
      </c>
      <c r="K286" s="141">
        <f>SUM(K287:K298)</f>
        <v>0</v>
      </c>
      <c r="M286" s="141">
        <f>SUM(M287:M298)</f>
        <v>0</v>
      </c>
      <c r="N286" s="187"/>
      <c r="P286" s="139" t="s">
        <v>109</v>
      </c>
    </row>
    <row r="287" spans="1:16" s="17" customFormat="1" ht="13.5" customHeight="1">
      <c r="A287" s="161" t="s">
        <v>604</v>
      </c>
      <c r="B287" s="161" t="s">
        <v>110</v>
      </c>
      <c r="C287" s="161" t="s">
        <v>602</v>
      </c>
      <c r="D287" s="17" t="s">
        <v>605</v>
      </c>
      <c r="E287" s="162" t="s">
        <v>606</v>
      </c>
      <c r="F287" s="161" t="s">
        <v>114</v>
      </c>
      <c r="G287" s="163">
        <v>3.444</v>
      </c>
      <c r="H287" s="188">
        <v>0</v>
      </c>
      <c r="I287" s="164">
        <f>ROUND(G287*H287,2)</f>
        <v>0</v>
      </c>
      <c r="J287" s="165">
        <v>0</v>
      </c>
      <c r="K287" s="163">
        <f>G287*J287</f>
        <v>0</v>
      </c>
      <c r="L287" s="165">
        <v>0</v>
      </c>
      <c r="M287" s="163">
        <f>G287*L287</f>
        <v>0</v>
      </c>
      <c r="N287" s="195">
        <v>21</v>
      </c>
      <c r="O287" s="166">
        <v>16</v>
      </c>
      <c r="P287" s="17" t="s">
        <v>115</v>
      </c>
    </row>
    <row r="288" spans="4:18" s="17" customFormat="1" ht="15.75" customHeight="1">
      <c r="D288" s="167"/>
      <c r="E288" s="167" t="s">
        <v>607</v>
      </c>
      <c r="G288" s="168">
        <v>3.444</v>
      </c>
      <c r="H288" s="189"/>
      <c r="N288" s="189"/>
      <c r="P288" s="167" t="s">
        <v>115</v>
      </c>
      <c r="Q288" s="167" t="s">
        <v>115</v>
      </c>
      <c r="R288" s="167" t="s">
        <v>117</v>
      </c>
    </row>
    <row r="289" spans="1:16" s="17" customFormat="1" ht="13.5" customHeight="1">
      <c r="A289" s="161" t="s">
        <v>608</v>
      </c>
      <c r="B289" s="161" t="s">
        <v>110</v>
      </c>
      <c r="C289" s="161" t="s">
        <v>602</v>
      </c>
      <c r="D289" s="17" t="s">
        <v>609</v>
      </c>
      <c r="E289" s="162" t="s">
        <v>610</v>
      </c>
      <c r="F289" s="161" t="s">
        <v>114</v>
      </c>
      <c r="G289" s="163">
        <v>4.452</v>
      </c>
      <c r="H289" s="188">
        <v>0</v>
      </c>
      <c r="I289" s="164">
        <f>ROUND(G289*H289,2)</f>
        <v>0</v>
      </c>
      <c r="J289" s="165">
        <v>0</v>
      </c>
      <c r="K289" s="163">
        <f>G289*J289</f>
        <v>0</v>
      </c>
      <c r="L289" s="165">
        <v>0</v>
      </c>
      <c r="M289" s="163">
        <f>G289*L289</f>
        <v>0</v>
      </c>
      <c r="N289" s="195">
        <v>21</v>
      </c>
      <c r="O289" s="166">
        <v>16</v>
      </c>
      <c r="P289" s="17" t="s">
        <v>115</v>
      </c>
    </row>
    <row r="290" spans="4:18" s="17" customFormat="1" ht="15.75" customHeight="1">
      <c r="D290" s="167"/>
      <c r="E290" s="167" t="s">
        <v>611</v>
      </c>
      <c r="G290" s="168">
        <v>1.008</v>
      </c>
      <c r="H290" s="189"/>
      <c r="N290" s="189"/>
      <c r="P290" s="167" t="s">
        <v>115</v>
      </c>
      <c r="Q290" s="167" t="s">
        <v>115</v>
      </c>
      <c r="R290" s="167" t="s">
        <v>117</v>
      </c>
    </row>
    <row r="291" spans="4:18" s="17" customFormat="1" ht="15.75" customHeight="1">
      <c r="D291" s="167"/>
      <c r="E291" s="167" t="s">
        <v>607</v>
      </c>
      <c r="G291" s="168">
        <v>3.444</v>
      </c>
      <c r="H291" s="189"/>
      <c r="N291" s="189"/>
      <c r="P291" s="167" t="s">
        <v>115</v>
      </c>
      <c r="Q291" s="167" t="s">
        <v>115</v>
      </c>
      <c r="R291" s="167" t="s">
        <v>117</v>
      </c>
    </row>
    <row r="292" spans="4:18" s="17" customFormat="1" ht="15.75" customHeight="1">
      <c r="D292" s="169"/>
      <c r="E292" s="169" t="s">
        <v>119</v>
      </c>
      <c r="G292" s="170">
        <v>4.452</v>
      </c>
      <c r="H292" s="189"/>
      <c r="N292" s="189"/>
      <c r="P292" s="169" t="s">
        <v>115</v>
      </c>
      <c r="Q292" s="169" t="s">
        <v>120</v>
      </c>
      <c r="R292" s="169" t="s">
        <v>117</v>
      </c>
    </row>
    <row r="293" spans="1:16" s="17" customFormat="1" ht="24" customHeight="1">
      <c r="A293" s="161" t="s">
        <v>612</v>
      </c>
      <c r="B293" s="161" t="s">
        <v>110</v>
      </c>
      <c r="C293" s="161" t="s">
        <v>136</v>
      </c>
      <c r="D293" s="17" t="s">
        <v>613</v>
      </c>
      <c r="E293" s="162" t="s">
        <v>614</v>
      </c>
      <c r="F293" s="161" t="s">
        <v>114</v>
      </c>
      <c r="G293" s="163">
        <v>11.675</v>
      </c>
      <c r="H293" s="188">
        <v>0</v>
      </c>
      <c r="I293" s="164">
        <f>ROUND(G293*H293,2)</f>
        <v>0</v>
      </c>
      <c r="J293" s="165">
        <v>0</v>
      </c>
      <c r="K293" s="163">
        <f>G293*J293</f>
        <v>0</v>
      </c>
      <c r="L293" s="165">
        <v>0</v>
      </c>
      <c r="M293" s="163">
        <f>G293*L293</f>
        <v>0</v>
      </c>
      <c r="N293" s="195">
        <v>21</v>
      </c>
      <c r="O293" s="166">
        <v>16</v>
      </c>
      <c r="P293" s="17" t="s">
        <v>115</v>
      </c>
    </row>
    <row r="294" spans="4:18" s="17" customFormat="1" ht="15.75" customHeight="1">
      <c r="D294" s="167"/>
      <c r="E294" s="167" t="s">
        <v>615</v>
      </c>
      <c r="G294" s="168">
        <v>11.675</v>
      </c>
      <c r="H294" s="189"/>
      <c r="N294" s="189"/>
      <c r="P294" s="167" t="s">
        <v>115</v>
      </c>
      <c r="Q294" s="167" t="s">
        <v>115</v>
      </c>
      <c r="R294" s="167" t="s">
        <v>117</v>
      </c>
    </row>
    <row r="295" spans="1:16" s="17" customFormat="1" ht="24" customHeight="1">
      <c r="A295" s="161" t="s">
        <v>616</v>
      </c>
      <c r="B295" s="161" t="s">
        <v>110</v>
      </c>
      <c r="C295" s="161" t="s">
        <v>602</v>
      </c>
      <c r="D295" s="17" t="s">
        <v>617</v>
      </c>
      <c r="E295" s="162" t="s">
        <v>618</v>
      </c>
      <c r="F295" s="161" t="s">
        <v>114</v>
      </c>
      <c r="G295" s="163">
        <v>150.044</v>
      </c>
      <c r="H295" s="188">
        <v>0</v>
      </c>
      <c r="I295" s="164">
        <f>ROUND(G295*H295,2)</f>
        <v>0</v>
      </c>
      <c r="J295" s="165">
        <v>0</v>
      </c>
      <c r="K295" s="163">
        <f>G295*J295</f>
        <v>0</v>
      </c>
      <c r="L295" s="165">
        <v>0</v>
      </c>
      <c r="M295" s="163">
        <f>G295*L295</f>
        <v>0</v>
      </c>
      <c r="N295" s="195">
        <v>21</v>
      </c>
      <c r="O295" s="166">
        <v>16</v>
      </c>
      <c r="P295" s="17" t="s">
        <v>115</v>
      </c>
    </row>
    <row r="296" spans="4:18" s="17" customFormat="1" ht="15.75" customHeight="1">
      <c r="D296" s="167"/>
      <c r="E296" s="167" t="s">
        <v>619</v>
      </c>
      <c r="G296" s="168">
        <v>150.044</v>
      </c>
      <c r="H296" s="189"/>
      <c r="N296" s="189"/>
      <c r="P296" s="167" t="s">
        <v>115</v>
      </c>
      <c r="Q296" s="167" t="s">
        <v>115</v>
      </c>
      <c r="R296" s="167" t="s">
        <v>117</v>
      </c>
    </row>
    <row r="297" spans="1:16" s="17" customFormat="1" ht="24" customHeight="1">
      <c r="A297" s="161" t="s">
        <v>620</v>
      </c>
      <c r="B297" s="161" t="s">
        <v>110</v>
      </c>
      <c r="C297" s="161" t="s">
        <v>602</v>
      </c>
      <c r="D297" s="17" t="s">
        <v>621</v>
      </c>
      <c r="E297" s="162" t="s">
        <v>622</v>
      </c>
      <c r="F297" s="161" t="s">
        <v>114</v>
      </c>
      <c r="G297" s="163">
        <v>100</v>
      </c>
      <c r="H297" s="188">
        <v>0</v>
      </c>
      <c r="I297" s="164">
        <f>ROUND(G297*H297,2)</f>
        <v>0</v>
      </c>
      <c r="J297" s="165">
        <v>0</v>
      </c>
      <c r="K297" s="163">
        <f>G297*J297</f>
        <v>0</v>
      </c>
      <c r="L297" s="165">
        <v>0</v>
      </c>
      <c r="M297" s="163">
        <f>G297*L297</f>
        <v>0</v>
      </c>
      <c r="N297" s="195">
        <v>21</v>
      </c>
      <c r="O297" s="166">
        <v>16</v>
      </c>
      <c r="P297" s="17" t="s">
        <v>115</v>
      </c>
    </row>
    <row r="298" spans="4:18" s="17" customFormat="1" ht="15.75" customHeight="1">
      <c r="D298" s="167"/>
      <c r="E298" s="167" t="s">
        <v>623</v>
      </c>
      <c r="G298" s="168">
        <v>100</v>
      </c>
      <c r="H298" s="189"/>
      <c r="N298" s="189"/>
      <c r="P298" s="167" t="s">
        <v>115</v>
      </c>
      <c r="Q298" s="167" t="s">
        <v>115</v>
      </c>
      <c r="R298" s="167" t="s">
        <v>117</v>
      </c>
    </row>
    <row r="299" spans="2:16" s="133" customFormat="1" ht="12.75" customHeight="1">
      <c r="B299" s="138" t="s">
        <v>63</v>
      </c>
      <c r="D299" s="139" t="s">
        <v>624</v>
      </c>
      <c r="E299" s="139" t="s">
        <v>625</v>
      </c>
      <c r="H299" s="187"/>
      <c r="I299" s="140">
        <f>SUM(I300:I308)</f>
        <v>0</v>
      </c>
      <c r="K299" s="141">
        <f>SUM(K300:K308)</f>
        <v>0</v>
      </c>
      <c r="M299" s="141">
        <f>SUM(M300:M308)</f>
        <v>0</v>
      </c>
      <c r="N299" s="187"/>
      <c r="P299" s="139" t="s">
        <v>109</v>
      </c>
    </row>
    <row r="300" spans="1:16" s="17" customFormat="1" ht="13.5" customHeight="1">
      <c r="A300" s="161" t="s">
        <v>626</v>
      </c>
      <c r="B300" s="161" t="s">
        <v>110</v>
      </c>
      <c r="C300" s="161" t="s">
        <v>136</v>
      </c>
      <c r="D300" s="17" t="s">
        <v>627</v>
      </c>
      <c r="E300" s="162" t="s">
        <v>628</v>
      </c>
      <c r="F300" s="161" t="s">
        <v>114</v>
      </c>
      <c r="G300" s="163">
        <v>24.063</v>
      </c>
      <c r="H300" s="188">
        <v>0</v>
      </c>
      <c r="I300" s="164">
        <f>ROUND(G300*H300,2)</f>
        <v>0</v>
      </c>
      <c r="J300" s="165">
        <v>0</v>
      </c>
      <c r="K300" s="163">
        <f>G300*J300</f>
        <v>0</v>
      </c>
      <c r="L300" s="165">
        <v>0</v>
      </c>
      <c r="M300" s="163">
        <f>G300*L300</f>
        <v>0</v>
      </c>
      <c r="N300" s="195">
        <v>21</v>
      </c>
      <c r="O300" s="166">
        <v>16</v>
      </c>
      <c r="P300" s="17" t="s">
        <v>115</v>
      </c>
    </row>
    <row r="301" spans="4:18" s="17" customFormat="1" ht="15.75" customHeight="1">
      <c r="D301" s="167"/>
      <c r="E301" s="167" t="s">
        <v>629</v>
      </c>
      <c r="G301" s="168">
        <v>9.246</v>
      </c>
      <c r="H301" s="189"/>
      <c r="N301" s="189"/>
      <c r="P301" s="167" t="s">
        <v>115</v>
      </c>
      <c r="Q301" s="167" t="s">
        <v>115</v>
      </c>
      <c r="R301" s="167" t="s">
        <v>117</v>
      </c>
    </row>
    <row r="302" spans="4:18" s="17" customFormat="1" ht="15.75" customHeight="1">
      <c r="D302" s="167"/>
      <c r="E302" s="167" t="s">
        <v>630</v>
      </c>
      <c r="G302" s="168">
        <v>14.817</v>
      </c>
      <c r="H302" s="189"/>
      <c r="N302" s="189"/>
      <c r="P302" s="167" t="s">
        <v>115</v>
      </c>
      <c r="Q302" s="167" t="s">
        <v>115</v>
      </c>
      <c r="R302" s="167" t="s">
        <v>117</v>
      </c>
    </row>
    <row r="303" spans="4:18" s="17" customFormat="1" ht="15.75" customHeight="1">
      <c r="D303" s="169"/>
      <c r="E303" s="169" t="s">
        <v>119</v>
      </c>
      <c r="G303" s="170">
        <v>24.063</v>
      </c>
      <c r="H303" s="189"/>
      <c r="N303" s="189"/>
      <c r="P303" s="169" t="s">
        <v>115</v>
      </c>
      <c r="Q303" s="169" t="s">
        <v>120</v>
      </c>
      <c r="R303" s="169" t="s">
        <v>117</v>
      </c>
    </row>
    <row r="304" spans="1:16" s="17" customFormat="1" ht="24" customHeight="1">
      <c r="A304" s="161" t="s">
        <v>631</v>
      </c>
      <c r="B304" s="161" t="s">
        <v>110</v>
      </c>
      <c r="C304" s="161" t="s">
        <v>136</v>
      </c>
      <c r="D304" s="17" t="s">
        <v>632</v>
      </c>
      <c r="E304" s="162" t="s">
        <v>633</v>
      </c>
      <c r="F304" s="161" t="s">
        <v>114</v>
      </c>
      <c r="G304" s="163">
        <v>74.893</v>
      </c>
      <c r="H304" s="188">
        <v>0</v>
      </c>
      <c r="I304" s="164">
        <f>ROUND(G304*H304,2)</f>
        <v>0</v>
      </c>
      <c r="J304" s="165">
        <v>0</v>
      </c>
      <c r="K304" s="163">
        <f>G304*J304</f>
        <v>0</v>
      </c>
      <c r="L304" s="165">
        <v>0</v>
      </c>
      <c r="M304" s="163">
        <f>G304*L304</f>
        <v>0</v>
      </c>
      <c r="N304" s="195">
        <v>21</v>
      </c>
      <c r="O304" s="166">
        <v>16</v>
      </c>
      <c r="P304" s="17" t="s">
        <v>115</v>
      </c>
    </row>
    <row r="305" spans="4:18" s="17" customFormat="1" ht="15.75" customHeight="1">
      <c r="D305" s="167"/>
      <c r="E305" s="167" t="s">
        <v>629</v>
      </c>
      <c r="G305" s="168">
        <v>9.246</v>
      </c>
      <c r="H305" s="189"/>
      <c r="N305" s="189"/>
      <c r="P305" s="167" t="s">
        <v>115</v>
      </c>
      <c r="Q305" s="167" t="s">
        <v>115</v>
      </c>
      <c r="R305" s="167" t="s">
        <v>117</v>
      </c>
    </row>
    <row r="306" spans="4:18" s="17" customFormat="1" ht="15.75" customHeight="1">
      <c r="D306" s="167"/>
      <c r="E306" s="167" t="s">
        <v>630</v>
      </c>
      <c r="G306" s="168">
        <v>14.817</v>
      </c>
      <c r="H306" s="189"/>
      <c r="N306" s="189"/>
      <c r="P306" s="167" t="s">
        <v>115</v>
      </c>
      <c r="Q306" s="167" t="s">
        <v>115</v>
      </c>
      <c r="R306" s="167" t="s">
        <v>117</v>
      </c>
    </row>
    <row r="307" spans="4:18" s="17" customFormat="1" ht="15.75" customHeight="1">
      <c r="D307" s="167"/>
      <c r="E307" s="167" t="s">
        <v>634</v>
      </c>
      <c r="G307" s="168">
        <v>50.83</v>
      </c>
      <c r="H307" s="189"/>
      <c r="N307" s="189"/>
      <c r="P307" s="167" t="s">
        <v>115</v>
      </c>
      <c r="Q307" s="167" t="s">
        <v>115</v>
      </c>
      <c r="R307" s="167" t="s">
        <v>117</v>
      </c>
    </row>
    <row r="308" spans="4:18" s="17" customFormat="1" ht="15.75" customHeight="1">
      <c r="D308" s="169"/>
      <c r="E308" s="169" t="s">
        <v>119</v>
      </c>
      <c r="G308" s="170">
        <v>74.893</v>
      </c>
      <c r="H308" s="189"/>
      <c r="N308" s="189"/>
      <c r="P308" s="169" t="s">
        <v>115</v>
      </c>
      <c r="Q308" s="169" t="s">
        <v>120</v>
      </c>
      <c r="R308" s="169" t="s">
        <v>117</v>
      </c>
    </row>
    <row r="309" spans="2:16" s="133" customFormat="1" ht="12.75" customHeight="1">
      <c r="B309" s="134" t="s">
        <v>63</v>
      </c>
      <c r="D309" s="135" t="s">
        <v>121</v>
      </c>
      <c r="E309" s="135" t="s">
        <v>635</v>
      </c>
      <c r="H309" s="187"/>
      <c r="I309" s="136">
        <f>I310</f>
        <v>0</v>
      </c>
      <c r="K309" s="137">
        <f>K310</f>
        <v>0</v>
      </c>
      <c r="M309" s="137">
        <f>M310</f>
        <v>0</v>
      </c>
      <c r="N309" s="187"/>
      <c r="P309" s="135" t="s">
        <v>106</v>
      </c>
    </row>
    <row r="310" spans="2:16" s="133" customFormat="1" ht="12.75" customHeight="1">
      <c r="B310" s="138" t="s">
        <v>63</v>
      </c>
      <c r="D310" s="139" t="s">
        <v>636</v>
      </c>
      <c r="E310" s="139" t="s">
        <v>637</v>
      </c>
      <c r="H310" s="187"/>
      <c r="I310" s="140">
        <f>SUM(I311:I319)</f>
        <v>0</v>
      </c>
      <c r="K310" s="141">
        <f>SUM(K311:K319)</f>
        <v>0</v>
      </c>
      <c r="M310" s="141">
        <f>SUM(M311:M319)</f>
        <v>0</v>
      </c>
      <c r="N310" s="187"/>
      <c r="P310" s="139" t="s">
        <v>109</v>
      </c>
    </row>
    <row r="311" spans="1:16" s="17" customFormat="1" ht="13.5" customHeight="1">
      <c r="A311" s="161" t="s">
        <v>638</v>
      </c>
      <c r="B311" s="161" t="s">
        <v>110</v>
      </c>
      <c r="C311" s="161" t="s">
        <v>136</v>
      </c>
      <c r="D311" s="17" t="s">
        <v>639</v>
      </c>
      <c r="E311" s="162" t="s">
        <v>640</v>
      </c>
      <c r="F311" s="161" t="s">
        <v>314</v>
      </c>
      <c r="G311" s="163">
        <v>100</v>
      </c>
      <c r="H311" s="188">
        <v>0</v>
      </c>
      <c r="I311" s="164">
        <f aca="true" t="shared" si="9" ref="I311:I319">ROUND(G311*H311,2)</f>
        <v>0</v>
      </c>
      <c r="J311" s="165">
        <v>0</v>
      </c>
      <c r="K311" s="163">
        <f aca="true" t="shared" si="10" ref="K311:K319">G311*J311</f>
        <v>0</v>
      </c>
      <c r="L311" s="165">
        <v>0</v>
      </c>
      <c r="M311" s="163">
        <f aca="true" t="shared" si="11" ref="M311:M319">G311*L311</f>
        <v>0</v>
      </c>
      <c r="N311" s="195">
        <v>21</v>
      </c>
      <c r="O311" s="166">
        <v>64</v>
      </c>
      <c r="P311" s="17" t="s">
        <v>115</v>
      </c>
    </row>
    <row r="312" spans="1:16" s="17" customFormat="1" ht="13.5" customHeight="1">
      <c r="A312" s="161" t="s">
        <v>641</v>
      </c>
      <c r="B312" s="161" t="s">
        <v>110</v>
      </c>
      <c r="C312" s="161" t="s">
        <v>136</v>
      </c>
      <c r="D312" s="17" t="s">
        <v>642</v>
      </c>
      <c r="E312" s="162" t="s">
        <v>643</v>
      </c>
      <c r="F312" s="161" t="s">
        <v>314</v>
      </c>
      <c r="G312" s="163">
        <v>90</v>
      </c>
      <c r="H312" s="188">
        <v>0</v>
      </c>
      <c r="I312" s="164">
        <f t="shared" si="9"/>
        <v>0</v>
      </c>
      <c r="J312" s="165">
        <v>0</v>
      </c>
      <c r="K312" s="163">
        <f t="shared" si="10"/>
        <v>0</v>
      </c>
      <c r="L312" s="165">
        <v>0</v>
      </c>
      <c r="M312" s="163">
        <f t="shared" si="11"/>
        <v>0</v>
      </c>
      <c r="N312" s="195">
        <v>21</v>
      </c>
      <c r="O312" s="166">
        <v>64</v>
      </c>
      <c r="P312" s="17" t="s">
        <v>115</v>
      </c>
    </row>
    <row r="313" spans="1:16" s="17" customFormat="1" ht="13.5" customHeight="1">
      <c r="A313" s="161" t="s">
        <v>644</v>
      </c>
      <c r="B313" s="161" t="s">
        <v>110</v>
      </c>
      <c r="C313" s="161" t="s">
        <v>136</v>
      </c>
      <c r="D313" s="17" t="s">
        <v>645</v>
      </c>
      <c r="E313" s="162" t="s">
        <v>646</v>
      </c>
      <c r="F313" s="161" t="s">
        <v>321</v>
      </c>
      <c r="G313" s="163">
        <v>14</v>
      </c>
      <c r="H313" s="188">
        <v>0</v>
      </c>
      <c r="I313" s="164">
        <f t="shared" si="9"/>
        <v>0</v>
      </c>
      <c r="J313" s="165">
        <v>0</v>
      </c>
      <c r="K313" s="163">
        <f t="shared" si="10"/>
        <v>0</v>
      </c>
      <c r="L313" s="165">
        <v>0</v>
      </c>
      <c r="M313" s="163">
        <f t="shared" si="11"/>
        <v>0</v>
      </c>
      <c r="N313" s="195">
        <v>21</v>
      </c>
      <c r="O313" s="166">
        <v>64</v>
      </c>
      <c r="P313" s="17" t="s">
        <v>115</v>
      </c>
    </row>
    <row r="314" spans="1:16" s="17" customFormat="1" ht="13.5" customHeight="1">
      <c r="A314" s="161" t="s">
        <v>647</v>
      </c>
      <c r="B314" s="161" t="s">
        <v>110</v>
      </c>
      <c r="C314" s="161" t="s">
        <v>136</v>
      </c>
      <c r="D314" s="17" t="s">
        <v>648</v>
      </c>
      <c r="E314" s="162" t="s">
        <v>649</v>
      </c>
      <c r="F314" s="161" t="s">
        <v>198</v>
      </c>
      <c r="G314" s="163">
        <v>17</v>
      </c>
      <c r="H314" s="188">
        <v>0</v>
      </c>
      <c r="I314" s="164">
        <f t="shared" si="9"/>
        <v>0</v>
      </c>
      <c r="J314" s="165">
        <v>0</v>
      </c>
      <c r="K314" s="163">
        <f t="shared" si="10"/>
        <v>0</v>
      </c>
      <c r="L314" s="165">
        <v>0</v>
      </c>
      <c r="M314" s="163">
        <f t="shared" si="11"/>
        <v>0</v>
      </c>
      <c r="N314" s="195">
        <v>21</v>
      </c>
      <c r="O314" s="166">
        <v>64</v>
      </c>
      <c r="P314" s="17" t="s">
        <v>115</v>
      </c>
    </row>
    <row r="315" spans="1:16" s="17" customFormat="1" ht="13.5" customHeight="1">
      <c r="A315" s="161" t="s">
        <v>650</v>
      </c>
      <c r="B315" s="161" t="s">
        <v>110</v>
      </c>
      <c r="C315" s="161" t="s">
        <v>136</v>
      </c>
      <c r="D315" s="17" t="s">
        <v>651</v>
      </c>
      <c r="E315" s="162" t="s">
        <v>652</v>
      </c>
      <c r="F315" s="161" t="s">
        <v>198</v>
      </c>
      <c r="G315" s="163">
        <v>2</v>
      </c>
      <c r="H315" s="188">
        <v>0</v>
      </c>
      <c r="I315" s="164">
        <f t="shared" si="9"/>
        <v>0</v>
      </c>
      <c r="J315" s="165">
        <v>0</v>
      </c>
      <c r="K315" s="163">
        <f t="shared" si="10"/>
        <v>0</v>
      </c>
      <c r="L315" s="165">
        <v>0</v>
      </c>
      <c r="M315" s="163">
        <f t="shared" si="11"/>
        <v>0</v>
      </c>
      <c r="N315" s="195">
        <v>21</v>
      </c>
      <c r="O315" s="166">
        <v>64</v>
      </c>
      <c r="P315" s="17" t="s">
        <v>115</v>
      </c>
    </row>
    <row r="316" spans="1:16" s="17" customFormat="1" ht="13.5" customHeight="1">
      <c r="A316" s="161" t="s">
        <v>653</v>
      </c>
      <c r="B316" s="161" t="s">
        <v>110</v>
      </c>
      <c r="C316" s="161" t="s">
        <v>136</v>
      </c>
      <c r="D316" s="17" t="s">
        <v>654</v>
      </c>
      <c r="E316" s="162" t="s">
        <v>655</v>
      </c>
      <c r="F316" s="161" t="s">
        <v>198</v>
      </c>
      <c r="G316" s="163">
        <v>14</v>
      </c>
      <c r="H316" s="188">
        <v>0</v>
      </c>
      <c r="I316" s="164">
        <f t="shared" si="9"/>
        <v>0</v>
      </c>
      <c r="J316" s="165">
        <v>0</v>
      </c>
      <c r="K316" s="163">
        <f t="shared" si="10"/>
        <v>0</v>
      </c>
      <c r="L316" s="165">
        <v>0</v>
      </c>
      <c r="M316" s="163">
        <f t="shared" si="11"/>
        <v>0</v>
      </c>
      <c r="N316" s="195">
        <v>21</v>
      </c>
      <c r="O316" s="166">
        <v>64</v>
      </c>
      <c r="P316" s="17" t="s">
        <v>115</v>
      </c>
    </row>
    <row r="317" spans="1:16" s="17" customFormat="1" ht="24" customHeight="1">
      <c r="A317" s="161" t="s">
        <v>656</v>
      </c>
      <c r="B317" s="161" t="s">
        <v>110</v>
      </c>
      <c r="C317" s="161" t="s">
        <v>136</v>
      </c>
      <c r="D317" s="17" t="s">
        <v>657</v>
      </c>
      <c r="E317" s="162" t="s">
        <v>658</v>
      </c>
      <c r="F317" s="161" t="s">
        <v>198</v>
      </c>
      <c r="G317" s="163">
        <v>1</v>
      </c>
      <c r="H317" s="188">
        <v>0</v>
      </c>
      <c r="I317" s="164">
        <f t="shared" si="9"/>
        <v>0</v>
      </c>
      <c r="J317" s="165">
        <v>0</v>
      </c>
      <c r="K317" s="163">
        <f t="shared" si="10"/>
        <v>0</v>
      </c>
      <c r="L317" s="165">
        <v>0</v>
      </c>
      <c r="M317" s="163">
        <f t="shared" si="11"/>
        <v>0</v>
      </c>
      <c r="N317" s="195">
        <v>21</v>
      </c>
      <c r="O317" s="166">
        <v>64</v>
      </c>
      <c r="P317" s="17" t="s">
        <v>115</v>
      </c>
    </row>
    <row r="318" spans="1:16" s="17" customFormat="1" ht="13.5" customHeight="1">
      <c r="A318" s="161" t="s">
        <v>659</v>
      </c>
      <c r="B318" s="161" t="s">
        <v>110</v>
      </c>
      <c r="C318" s="161" t="s">
        <v>136</v>
      </c>
      <c r="D318" s="17" t="s">
        <v>660</v>
      </c>
      <c r="E318" s="162" t="s">
        <v>661</v>
      </c>
      <c r="F318" s="161" t="s">
        <v>321</v>
      </c>
      <c r="G318" s="163">
        <v>1</v>
      </c>
      <c r="H318" s="188">
        <v>0</v>
      </c>
      <c r="I318" s="164">
        <f t="shared" si="9"/>
        <v>0</v>
      </c>
      <c r="J318" s="165">
        <v>0</v>
      </c>
      <c r="K318" s="163">
        <f t="shared" si="10"/>
        <v>0</v>
      </c>
      <c r="L318" s="165">
        <v>0</v>
      </c>
      <c r="M318" s="163">
        <f t="shared" si="11"/>
        <v>0</v>
      </c>
      <c r="N318" s="195">
        <v>21</v>
      </c>
      <c r="O318" s="166">
        <v>64</v>
      </c>
      <c r="P318" s="17" t="s">
        <v>115</v>
      </c>
    </row>
    <row r="319" spans="1:16" s="17" customFormat="1" ht="13.5" customHeight="1">
      <c r="A319" s="161" t="s">
        <v>662</v>
      </c>
      <c r="B319" s="161" t="s">
        <v>110</v>
      </c>
      <c r="C319" s="161" t="s">
        <v>136</v>
      </c>
      <c r="D319" s="17" t="s">
        <v>663</v>
      </c>
      <c r="E319" s="162" t="s">
        <v>664</v>
      </c>
      <c r="F319" s="161" t="s">
        <v>321</v>
      </c>
      <c r="G319" s="163">
        <v>1</v>
      </c>
      <c r="H319" s="188">
        <v>0</v>
      </c>
      <c r="I319" s="164">
        <f t="shared" si="9"/>
        <v>0</v>
      </c>
      <c r="J319" s="165">
        <v>0</v>
      </c>
      <c r="K319" s="163">
        <f t="shared" si="10"/>
        <v>0</v>
      </c>
      <c r="L319" s="165">
        <v>0</v>
      </c>
      <c r="M319" s="163">
        <f t="shared" si="11"/>
        <v>0</v>
      </c>
      <c r="N319" s="195">
        <v>21</v>
      </c>
      <c r="O319" s="166">
        <v>64</v>
      </c>
      <c r="P319" s="17" t="s">
        <v>115</v>
      </c>
    </row>
    <row r="320" spans="5:14" s="146" customFormat="1" ht="12.75" customHeight="1">
      <c r="E320" s="147" t="s">
        <v>89</v>
      </c>
      <c r="H320" s="191"/>
      <c r="I320" s="148">
        <f>I14+I115+I309</f>
        <v>0</v>
      </c>
      <c r="K320" s="149">
        <f>K14+K115+K309</f>
        <v>0</v>
      </c>
      <c r="M320" s="149">
        <f>M14+M115+M309</f>
        <v>0</v>
      </c>
      <c r="N320" s="191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Synková Petra, Bc.</dc:creator>
  <cp:keywords/>
  <dc:description/>
  <cp:lastModifiedBy>Synková Petra, Bc.</cp:lastModifiedBy>
  <dcterms:created xsi:type="dcterms:W3CDTF">2020-04-08T06:38:46Z</dcterms:created>
  <dcterms:modified xsi:type="dcterms:W3CDTF">2020-04-08T06:38:46Z</dcterms:modified>
  <cp:category/>
  <cp:version/>
  <cp:contentType/>
  <cp:contentStatus/>
</cp:coreProperties>
</file>