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7400" windowHeight="9900" activeTab="0"/>
  </bookViews>
  <sheets>
    <sheet name="Rekapitulace stavby" sheetId="1" r:id="rId1"/>
    <sheet name="03 - III. Etapa -proveden..." sheetId="2" r:id="rId2"/>
    <sheet name="04 - IV. Etapa - opravy v..." sheetId="3" r:id="rId3"/>
    <sheet name="Pokyny pro vyplnění" sheetId="5" r:id="rId4"/>
  </sheets>
  <definedNames>
    <definedName name="_xlnm._FilterDatabase" localSheetId="1" hidden="1">'03 - III. Etapa -proveden...'!$C$95:$K$334</definedName>
    <definedName name="_xlnm._FilterDatabase" localSheetId="2" hidden="1">'04 - IV. Etapa - opravy v...'!$C$96:$K$224</definedName>
    <definedName name="_xlnm.Print_Area" localSheetId="1">'03 - III. Etapa -proveden...'!$C$4:$J$39,'03 - III. Etapa -proveden...'!$C$45:$J$77,'03 - III. Etapa -proveden...'!$C$83:$K$334</definedName>
    <definedName name="_xlnm.Print_Area" localSheetId="2">'04 - IV. Etapa - opravy v...'!$C$4:$J$39,'04 - IV. Etapa - opravy v...'!$C$45:$J$78,'04 - IV. Etapa - opravy v...'!$C$84:$K$224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'03 - III. Etapa -proveden...'!$95:$95</definedName>
    <definedName name="_xlnm.Print_Titles" localSheetId="2">'04 - IV. Etapa - opravy v...'!$96:$96</definedName>
  </definedNames>
  <calcPr calcId="162913"/>
</workbook>
</file>

<file path=xl/sharedStrings.xml><?xml version="1.0" encoding="utf-8"?>
<sst xmlns="http://schemas.openxmlformats.org/spreadsheetml/2006/main" count="4959" uniqueCount="1005">
  <si>
    <t>Export Komplet</t>
  </si>
  <si>
    <t>VZ</t>
  </si>
  <si>
    <t>2.0</t>
  </si>
  <si>
    <t>ZAMOK</t>
  </si>
  <si>
    <t>False</t>
  </si>
  <si>
    <t>{f5f8873e-3edd-4270-ae7f-93ddf4af219c}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</si>
  <si>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</si>
  <si>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</si>
  <si>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</si>
  <si>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</si>
  <si>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</si>
  <si>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</si>
  <si>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</si>
  <si>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</si>
  <si>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1830/2020/2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</si>
  <si>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</si>
  <si>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</si>
  <si>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Trutnov, ulice Školní  čp.13 - Sanace vlhkosti sklepních prostor, III.+IV. etapa</t>
  </si>
  <si>
    <t>KSO:</t>
  </si>
  <si>
    <t/>
  </si>
  <si>
    <t>CC-CZ:</t>
  </si>
  <si>
    <t>Místo:</t>
  </si>
  <si>
    <t xml:space="preserve"> </t>
  </si>
  <si>
    <t>Datum:</t>
  </si>
  <si>
    <t>10. 4. 2020</t>
  </si>
  <si>
    <t>Zadavatel:</t>
  </si>
  <si>
    <t>IČ:</t>
  </si>
  <si>
    <t>Město Trutnov</t>
  </si>
  <si>
    <t>DIČ:</t>
  </si>
  <si>
    <t>Uchazeč:</t>
  </si>
  <si>
    <t>Vyplň údaj</t>
  </si>
  <si>
    <t>Projektant:</t>
  </si>
  <si>
    <t>Ing. J.Chaloupský, Trutnov</t>
  </si>
  <si>
    <t>True</t>
  </si>
  <si>
    <t>Zpracovatel:</t>
  </si>
  <si>
    <t>Ing.Jiřičková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</si>
  <si>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</si>
  <si>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</si>
  <si>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</si>
  <si>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</si>
  <si>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</si>
  <si>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</si>
  <si>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</si>
  <si>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</si>
  <si>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</si>
  <si>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</si>
  <si>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</si>
  <si>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</si>
  <si>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</si>
  <si>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</si>
  <si>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</si>
  <si>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</si>
  <si>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</si>
  <si>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</si>
  <si>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</si>
  <si>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</si>
  <si>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</si>
  <si>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</si>
  <si>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</si>
  <si>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</si>
  <si>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</si>
  <si>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</si>
  <si>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</si>
  <si>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</si>
  <si>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</si>
  <si>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</si>
  <si>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</si>
  <si>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</si>
  <si>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</si>
  <si>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</si>
  <si>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</si>
  <si>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</si>
  <si>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</si>
  <si>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</si>
  <si>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</si>
  <si>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</si>
  <si>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</si>
  <si>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03</t>
  </si>
  <si>
    <t>III. Etapa -provedení vnějších drenáží a isolací , dokončení vnitřní kanalizace</t>
  </si>
  <si>
    <t>STA</t>
  </si>
  <si>
    <t>1</t>
  </si>
  <si>
    <t>{f87db978-25b4-4daa-90f0-0b36ac846b45}</t>
  </si>
  <si>
    <t>2</t>
  </si>
  <si>
    <t>04</t>
  </si>
  <si>
    <t>IV. Etapa - opravy vnějších omítek 1-2,5m nad soklem, oprava soklu, vnirřní malby v místě nových omí</t>
  </si>
  <si>
    <t>{a50d38a1-fd97-4e88-843f-23637054a039}</t>
  </si>
  <si>
    <t>ZZakl</t>
  </si>
  <si>
    <t>34,3</t>
  </si>
  <si>
    <t>zemJam</t>
  </si>
  <si>
    <t>14</t>
  </si>
  <si>
    <t>KRYCÍ LIST SOUPISU PRACÍ</t>
  </si>
  <si>
    <t>zemryh</t>
  </si>
  <si>
    <t>45,71</t>
  </si>
  <si>
    <t>zemZpet</t>
  </si>
  <si>
    <t>40,375</t>
  </si>
  <si>
    <t>zemPreb</t>
  </si>
  <si>
    <t>19,335</t>
  </si>
  <si>
    <t>zem5</t>
  </si>
  <si>
    <t>1,056</t>
  </si>
  <si>
    <t>Objekt:</t>
  </si>
  <si>
    <t>SoklCelk</t>
  </si>
  <si>
    <t>96,076</t>
  </si>
  <si>
    <t>03 - III. Etapa -provedení vnějších drenáží a isolací , dokončení vnitřní kanalizace</t>
  </si>
  <si>
    <t>zemOdv</t>
  </si>
  <si>
    <t>23,109</t>
  </si>
  <si>
    <t>T05hladka</t>
  </si>
  <si>
    <t>9,432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</si>
  <si>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</si>
  <si>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</si>
  <si>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</si>
  <si>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</si>
  <si>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</si>
  <si>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</si>
  <si>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</si>
  <si>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</si>
  <si>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</si>
  <si>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</si>
  <si>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</si>
  <si>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</si>
  <si>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</si>
  <si>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</si>
  <si>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</si>
  <si>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783 - Dokončovací práce - nátěry</t>
  </si>
  <si>
    <t>M - Práce a dodávky M</t>
  </si>
  <si>
    <t xml:space="preserve">    21-M - Elektromontáže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</si>
  <si>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</si>
  <si>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</si>
  <si>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</si>
  <si>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</si>
  <si>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</si>
  <si>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</si>
  <si>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</si>
  <si>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</si>
  <si>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</si>
  <si>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</si>
  <si>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</si>
  <si>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</si>
  <si>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</si>
  <si>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</si>
  <si>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</si>
  <si>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</si>
  <si>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</si>
  <si>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</si>
  <si>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</si>
  <si>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</si>
  <si>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</si>
  <si>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</si>
  <si>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</si>
  <si>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m</t>
  </si>
  <si>
    <t>CS ÚRS 2020 01</t>
  </si>
  <si>
    <t>4</t>
  </si>
  <si>
    <t>330469995</t>
  </si>
  <si>
    <t>VV</t>
  </si>
  <si>
    <t>39+3</t>
  </si>
  <si>
    <t>131213132</t>
  </si>
  <si>
    <t>Hloubení jam a zářezů při překopech inženýrských sítí ručně zapažených i nezapažených s urovnáním dna do předepsaného profilu a spádu objemu do 10 m3 v hornině třídy těžitelnosti I skupiny 3 nesoudržných</t>
  </si>
  <si>
    <t>m3</t>
  </si>
  <si>
    <t>95505433</t>
  </si>
  <si>
    <t>"vsak:" 3,5*2*2</t>
  </si>
  <si>
    <t>Mezisoučet</t>
  </si>
  <si>
    <t>3</t>
  </si>
  <si>
    <t>132212112</t>
  </si>
  <si>
    <t>Hloubení rýh šířky do 800 mm ručně zapažených i nezapažených, s urovnáním dna do předepsaného profilu a spádu v hornině třídy těžitelnosti I skupiny 3 nesoudržných</t>
  </si>
  <si>
    <t>-864117396</t>
  </si>
  <si>
    <t>"rýha pro vnitřní kanalizaci:" 0,45*0,45*(15-1,5)+0,6*0,6*1,5</t>
  </si>
  <si>
    <t>"propojení WC+UM :" 0,5</t>
  </si>
  <si>
    <t>132212212</t>
  </si>
  <si>
    <t>Hloubení rýh šířky přes 800 do 2 000 mm ručně zapažených i nezapažených, s urovnáním dna do předepsaného profilu a spádu v hornině třídy těžitelnosti I skupiny 3 nesoudržných</t>
  </si>
  <si>
    <t>-1853290124</t>
  </si>
  <si>
    <t>0,8*1,55*24</t>
  </si>
  <si>
    <t>0,8*0,95*15</t>
  </si>
  <si>
    <t>0,7*1,3*(7-2)</t>
  </si>
  <si>
    <t>-zem5</t>
  </si>
  <si>
    <t>Součet</t>
  </si>
  <si>
    <t>5</t>
  </si>
  <si>
    <t>132412211</t>
  </si>
  <si>
    <t>Hloubení rýh šířky přes 800 do 2 000 mm ručně zapažených i nezapažených, s urovnáním dna do předepsaného profilu a spádu v hornině třídy těžitelnosti II skupiny 5 soudržných</t>
  </si>
  <si>
    <t>-1431638312</t>
  </si>
  <si>
    <t>"předpoklad základ:" 1,6*1,1*0,6</t>
  </si>
  <si>
    <t>6</t>
  </si>
  <si>
    <t>151102101</t>
  </si>
  <si>
    <t>Zřízení pažení a rozepření stěn rýh při překopech inženýrských sítí plochy do 20 m2 pro jakoukoliv mezerovitost příložné, hloubky do 2 m</t>
  </si>
  <si>
    <t>m2</t>
  </si>
  <si>
    <t>-1840844242</t>
  </si>
  <si>
    <t>1,3*5,5</t>
  </si>
  <si>
    <t>7</t>
  </si>
  <si>
    <t>151102111</t>
  </si>
  <si>
    <t>Odstranění pažení a rozepření stěn rýh při překopech inženýrských sítí plochy do 20 m2 s uložením materiálu na vzdálenost do 3 m od kraje výkopu příložné, hloubky do 2 m</t>
  </si>
  <si>
    <t>-1157055526</t>
  </si>
  <si>
    <t>8</t>
  </si>
  <si>
    <t>151102201</t>
  </si>
  <si>
    <t>Zřízení pažení stěn výkopu bez rozepření nebo vzepření při překopech inženýrských sítí plochy do 30 m2 příložné, hloubky do 4 m</t>
  </si>
  <si>
    <t>1800887591</t>
  </si>
  <si>
    <t>(2,5+1,2)/2*19</t>
  </si>
  <si>
    <t>"+výkop prováděný postupně:" 35,15*0,3</t>
  </si>
  <si>
    <t>"jáma vsaku:" 3,5*2*4</t>
  </si>
  <si>
    <t>9</t>
  </si>
  <si>
    <t>151102211</t>
  </si>
  <si>
    <t>Odstranění pažení stěn výkopu bez rozepření nebo vzepření při překopech inženýrských sítí plochy do 30 m2 s uložením pažin na vzdálenost do 3 m od okraje výkopu příložné, hloubky do 4 m</t>
  </si>
  <si>
    <t>-492000235</t>
  </si>
  <si>
    <t>10</t>
  </si>
  <si>
    <t>151102301</t>
  </si>
  <si>
    <t>Zřízení rozepření zapažených stěn výkopů při překopech inženýrských sítí objemu do 30 m3 s potřebným přepažováním při roubení příložném, hloubky do 4 m</t>
  </si>
  <si>
    <t>-400793579</t>
  </si>
  <si>
    <t>"část rýhy:" 0,8*1,8*19</t>
  </si>
  <si>
    <t>"vsak:" 2*2*3,5</t>
  </si>
  <si>
    <t>11</t>
  </si>
  <si>
    <t>151102311</t>
  </si>
  <si>
    <t>Odstranění rozepření stěn výkopů při překopech inženýrských sítí plochy do 30 m3 s uložením materiálu na vzdálenost do 3 m od okraje výkopu roubení příložného, hloubky do 4 m</t>
  </si>
  <si>
    <t>-1667691855</t>
  </si>
  <si>
    <t>12</t>
  </si>
  <si>
    <t>161111502</t>
  </si>
  <si>
    <t>Svislé přemístění výkopku nošením bez naložení, avšak s vyprázdněním nádoby na hromady nebo do dopravního prostředku z horniny třídy těžitelnosti I skupiny 1 až 3, při hloubce výkopu přes 3 do 6 m</t>
  </si>
  <si>
    <t>-494347389</t>
  </si>
  <si>
    <t>13</t>
  </si>
  <si>
    <t>162211201</t>
  </si>
  <si>
    <t>Vodorovné přemístění výkopku nebo sypaniny nošením s naložením a vyprázdněním nádoby na hromady nebo do dopravního prostředku na vzdálenost do 10 m z horniny třídy těžitelnosti I, skupiny 1 až 3</t>
  </si>
  <si>
    <t>1023726496</t>
  </si>
  <si>
    <t>162211209</t>
  </si>
  <si>
    <t>Vodorovné přemístění výkopku nebo sypaniny nošením s naložením a vyprázdněním nádoby na hromady nebo do dopravního prostředku na vzdálenost do 10 m Příplatek k ceně za každých dalších 10 m</t>
  </si>
  <si>
    <t>-1553498318</t>
  </si>
  <si>
    <t>3,774*2</t>
  </si>
  <si>
    <t>16275111R0</t>
  </si>
  <si>
    <t>Vodorovné přemístění výkopku nebo sypaniny po suchu na obvyklém dopravním prostředku, bez naložení výkopku, avšak se složením bez rozhrnutí z horniny skupiny 1 až 4 na místo skládky (místo skládky zajišťuje zhotovitel)</t>
  </si>
  <si>
    <t>-1241378058</t>
  </si>
  <si>
    <t>16</t>
  </si>
  <si>
    <t>167111102</t>
  </si>
  <si>
    <t>Nakládání, skládání a překládání neulehlého výkopku nebo sypaniny ručně nakládání, z hornin třídy těžitelnosti II, skupiny 4 a 5</t>
  </si>
  <si>
    <t>-1070892348</t>
  </si>
  <si>
    <t>"Přebytek podkladní beton:"2,79</t>
  </si>
  <si>
    <t>"přebytek -drenážní štěrk:" 0,15*39</t>
  </si>
  <si>
    <t>"přebytek- kanalizace:" 10,695</t>
  </si>
  <si>
    <t>"z vnitřní:" 3,774</t>
  </si>
  <si>
    <t>17</t>
  </si>
  <si>
    <t>171201201</t>
  </si>
  <si>
    <t>Uložení sypaniny na skládky nebo meziskládky bez hutnění s upravením uložené sypaniny do předepsaného tvaru</t>
  </si>
  <si>
    <t>696236647</t>
  </si>
  <si>
    <t>18</t>
  </si>
  <si>
    <t>1712012R1</t>
  </si>
  <si>
    <t>Poplatek za skládku - hlušina tř.4-5</t>
  </si>
  <si>
    <t>2025648896</t>
  </si>
  <si>
    <t>19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</si>
  <si>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</si>
  <si>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</si>
  <si>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381740156</t>
  </si>
  <si>
    <t>zemJam+zemryh-zemPreb</t>
  </si>
  <si>
    <t>zemZpet*0,5</t>
  </si>
  <si>
    <t>20</t>
  </si>
  <si>
    <t>1245271616</t>
  </si>
  <si>
    <t>"kanalizace:" 0,25*39</t>
  </si>
  <si>
    <t>"elektro:" 0,0225*42</t>
  </si>
  <si>
    <t>" vnitřní kanalizace:" 3,774</t>
  </si>
  <si>
    <t>M</t>
  </si>
  <si>
    <t>583373701</t>
  </si>
  <si>
    <t xml:space="preserve">štěrkopísek frakce 0-63 </t>
  </si>
  <si>
    <t>131609532</t>
  </si>
  <si>
    <t>22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</si>
  <si>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</si>
  <si>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</si>
  <si>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847989009</t>
  </si>
  <si>
    <t>Zakládání</t>
  </si>
  <si>
    <t>23</t>
  </si>
  <si>
    <t>212752112</t>
  </si>
  <si>
    <t>Trativody z drenážních trubek pro liniové stavby a komunikace se zřízením štěrkového lože pod trubky a s jejich obsypem v otevřeném výkopu trubka korugovaná sendvičová PE-HD SN 4 perforace 220° DN 150</t>
  </si>
  <si>
    <t>158434434</t>
  </si>
  <si>
    <t>"vnitřní:"13</t>
  </si>
  <si>
    <t>24</t>
  </si>
  <si>
    <t>212752412</t>
  </si>
  <si>
    <t>Trativody z drenážních trubek pro liniové stavby a komunikace se zřízením štěrkového lože pod trubky a s jejich obsypem v otevřeném výkopu trubka korugovaná sendvičová PE-HD SN 8 perforace 220° DN 150</t>
  </si>
  <si>
    <t>-1720760089</t>
  </si>
  <si>
    <t>"venkovní:"24+15</t>
  </si>
  <si>
    <t>Vodorovné konstrukce</t>
  </si>
  <si>
    <t>25</t>
  </si>
  <si>
    <t>452312141</t>
  </si>
  <si>
    <t>Podkladní a zajišťovací konstrukce z betonu prostého v otevřeném výkopu sedlové lože pod potrubí z betonu tř. C 16/20</t>
  </si>
  <si>
    <t>-1102646158</t>
  </si>
  <si>
    <t>0,4*0,15*24+0,6*0,15*15</t>
  </si>
  <si>
    <t>Úpravy povrchů, podlahy a osazování výplní</t>
  </si>
  <si>
    <t>26</t>
  </si>
  <si>
    <t>622331121</t>
  </si>
  <si>
    <t>Omítka cementová vnějších ploch nanášená ručně jednovrstvá, tloušťky do 15 mm hladká stěn</t>
  </si>
  <si>
    <t>1970359958</t>
  </si>
  <si>
    <t>"základy:" ZZakl</t>
  </si>
  <si>
    <t>27</t>
  </si>
  <si>
    <t>622450R11</t>
  </si>
  <si>
    <t>Kamenická oprava soklu ze žlutého pískovce , technolohií umělého pískovce (hl. 1-3cm ) - dle technologie T10</t>
  </si>
  <si>
    <t>1891537562</t>
  </si>
  <si>
    <t>SoklCelk*0,2</t>
  </si>
  <si>
    <t>28</t>
  </si>
  <si>
    <t>622450R21</t>
  </si>
  <si>
    <t>Kamenická oprava soklu ze žlutého pískovce , technologií doplňovaného pískovce (hl. 4-6cm )- dle technologie T10</t>
  </si>
  <si>
    <t>1706701784</t>
  </si>
  <si>
    <t>SoklCelk*0,05</t>
  </si>
  <si>
    <t>29</t>
  </si>
  <si>
    <t>631311131</t>
  </si>
  <si>
    <t>Doplnění dosavadních mazanin prostým betonem s dodáním hmot, bez potěru, plochy jednotlivě do 1 m2 a tl. přes 80 mm</t>
  </si>
  <si>
    <t>95139131</t>
  </si>
  <si>
    <t>"pro vnitřní kanalizaci:" 3,147</t>
  </si>
  <si>
    <t>Trubní vedení</t>
  </si>
  <si>
    <t>30</t>
  </si>
  <si>
    <t>871265211</t>
  </si>
  <si>
    <t>Kanalizační potrubí z tvrdého PVC v otevřeném výkopu ve sklonu do 20 %, hladkého plnostěnného jednovrstvého, tuhost třídy SN 4 DN 110</t>
  </si>
  <si>
    <t>-1134282783</t>
  </si>
  <si>
    <t>"kanál:"8,5</t>
  </si>
  <si>
    <t>"propojení WC:" 1</t>
  </si>
  <si>
    <t>31</t>
  </si>
  <si>
    <t>871315211</t>
  </si>
  <si>
    <t>Kanalizační potrubí z tvrdého PVC v otevřeném výkopu ve sklonu do 20 %, hladkého plnostěnného jednovrstvého, tuhost třídy SN 4 DN 160</t>
  </si>
  <si>
    <t>-1684937417</t>
  </si>
  <si>
    <t>5,5+2</t>
  </si>
  <si>
    <t>32</t>
  </si>
  <si>
    <t>871315221</t>
  </si>
  <si>
    <t>Kanalizační potrubí z tvrdého PVC v otevřeném výkopu ve sklonu do 20 %, hladkého plnostěnného jednovrstvého, tuhost třídy SN 8 DN 160</t>
  </si>
  <si>
    <t>950514086</t>
  </si>
  <si>
    <t>15+7</t>
  </si>
  <si>
    <t>33</t>
  </si>
  <si>
    <t>877265211</t>
  </si>
  <si>
    <t>Montáž tvarovek na kanalizačním potrubí z trub z plastu z tvrdého PVC nebo z polypropylenu v otevřeném výkopu jednoosých DN 110</t>
  </si>
  <si>
    <t>kus</t>
  </si>
  <si>
    <t>-433314966</t>
  </si>
  <si>
    <t>"vnitřní:" 9</t>
  </si>
  <si>
    <t>34</t>
  </si>
  <si>
    <t>28611349R1</t>
  </si>
  <si>
    <t>koleno kanalizace PVC KG 110x15°- 45°</t>
  </si>
  <si>
    <t>-436807892</t>
  </si>
  <si>
    <t>35</t>
  </si>
  <si>
    <t>28611504</t>
  </si>
  <si>
    <t>redukce kanalizační PVC 160/110</t>
  </si>
  <si>
    <t>-1097605854</t>
  </si>
  <si>
    <t>36</t>
  </si>
  <si>
    <t>877265221</t>
  </si>
  <si>
    <t>Montáž tvarovek na kanalizačním potrubí z trub z plastu z tvrdého PVC nebo z polypropylenu v otevřeném výkopu dvouosých DN 110</t>
  </si>
  <si>
    <t>1942405977</t>
  </si>
  <si>
    <t>37</t>
  </si>
  <si>
    <t>28611387</t>
  </si>
  <si>
    <t>odbočka kanalizační PVC s hrdlem 110/110/45°</t>
  </si>
  <si>
    <t>-111305451</t>
  </si>
  <si>
    <t>"odbočka -umyvad/WC:" 1</t>
  </si>
  <si>
    <t>38</t>
  </si>
  <si>
    <t>877315211</t>
  </si>
  <si>
    <t>Montáž tvarovek na kanalizačním potrubí z trub z plastu z tvrdého PVC nebo z polypropylenu v otevřeném výkopu jednoosých DN 160</t>
  </si>
  <si>
    <t>-753173615</t>
  </si>
  <si>
    <t>39</t>
  </si>
  <si>
    <t>286190101</t>
  </si>
  <si>
    <t xml:space="preserve">přechod DN150 KG/drenáže </t>
  </si>
  <si>
    <t>1037247252</t>
  </si>
  <si>
    <t>"venkovní :"2</t>
  </si>
  <si>
    <t>"vnitřní:" 1</t>
  </si>
  <si>
    <t>40</t>
  </si>
  <si>
    <t>286190102</t>
  </si>
  <si>
    <t>Tvarovka drenážní HDPE SN4 - koleno 45st. DN150</t>
  </si>
  <si>
    <t>-407484979</t>
  </si>
  <si>
    <t>"vnitřní - u lomové šachty:" 4</t>
  </si>
  <si>
    <t>41</t>
  </si>
  <si>
    <t>286190103</t>
  </si>
  <si>
    <t>Tvarovka drenážní HDPE SN4 - zátka DN 150</t>
  </si>
  <si>
    <t>2064224683</t>
  </si>
  <si>
    <t>"vnitřní - u koncové šachty:" 2</t>
  </si>
  <si>
    <t>42</t>
  </si>
  <si>
    <t>28611360</t>
  </si>
  <si>
    <t>koleno kanalizace PVC KG 160x30°</t>
  </si>
  <si>
    <t>-1435997463</t>
  </si>
  <si>
    <t>"předpoklad venkovní :"2</t>
  </si>
  <si>
    <t>"vnitřní:"1</t>
  </si>
  <si>
    <t>43</t>
  </si>
  <si>
    <t>28611361</t>
  </si>
  <si>
    <t>koleno kanalizační PVC KG 160x45°</t>
  </si>
  <si>
    <t>899570377</t>
  </si>
  <si>
    <t>"předpoklad vnitřní:" 4</t>
  </si>
  <si>
    <t>44</t>
  </si>
  <si>
    <t>877315221</t>
  </si>
  <si>
    <t>Montáž tvarovek na kanalizačním potrubí z trub z plastu z tvrdého PVC nebo z polypropylenu v otevřeném výkopu dvouosých DN 160</t>
  </si>
  <si>
    <t>-126027398</t>
  </si>
  <si>
    <t>45</t>
  </si>
  <si>
    <t>28611392</t>
  </si>
  <si>
    <t>odbočka kanalizační PVC s hrdlem 160/160/45°</t>
  </si>
  <si>
    <t>-1301076371</t>
  </si>
  <si>
    <t>"nap.drenáže:"1</t>
  </si>
  <si>
    <t>46</t>
  </si>
  <si>
    <t>894812111</t>
  </si>
  <si>
    <t>Revizní a čistící šachta z polypropylenu PP pro hladké trouby DN 315 šachtové dno (DN šachty / DN trubního vedení) DN 315/150 přímý tok</t>
  </si>
  <si>
    <t>949214292</t>
  </si>
  <si>
    <t>"venkovní:" 1</t>
  </si>
  <si>
    <t>47</t>
  </si>
  <si>
    <t>894812113</t>
  </si>
  <si>
    <t>Revizní a čistící šachta z polypropylenu PP pro hladké trouby DN 315 šachtové dno (DN šachty / DN trubního vedení) DN 315/150 pravý a levý přítok</t>
  </si>
  <si>
    <t>1040771881</t>
  </si>
  <si>
    <t>48</t>
  </si>
  <si>
    <t>28611722</t>
  </si>
  <si>
    <t>víčko kanalizace plastové KG DN 160</t>
  </si>
  <si>
    <t>1048416369</t>
  </si>
  <si>
    <t>49</t>
  </si>
  <si>
    <t>894812131</t>
  </si>
  <si>
    <t>Revizní a čistící šachta z polypropylenu PP pro hladké trouby DN 315 roura šachtová korugovaná bez hrdla, světlé hloubky 1250 mm</t>
  </si>
  <si>
    <t>-1016828246</t>
  </si>
  <si>
    <t>50</t>
  </si>
  <si>
    <t>894812149</t>
  </si>
  <si>
    <t>Revizní a čistící šachta z polypropylenu PP pro hladké trouby DN 315 roura šachtová korugovaná Příplatek k cenám 2131 - 2142 za uříznutí šachtové roury</t>
  </si>
  <si>
    <t>-143297240</t>
  </si>
  <si>
    <t>51</t>
  </si>
  <si>
    <t>894812163</t>
  </si>
  <si>
    <t>Revizní a čistící šachta z polypropylenu PP pro hladké trouby DN 315 poklop litinový (pro třídu zatížení) plný do teleskopické trubky (D400)</t>
  </si>
  <si>
    <t>1909834535</t>
  </si>
  <si>
    <t>52</t>
  </si>
  <si>
    <t>78975709</t>
  </si>
  <si>
    <t>53</t>
  </si>
  <si>
    <t>894812155</t>
  </si>
  <si>
    <t>Revizní a čistící šachta z polypropylenu PP pro hladké trouby DN 315 poklop plastový pachotěsný s madlem</t>
  </si>
  <si>
    <t>1318758603</t>
  </si>
  <si>
    <t>54</t>
  </si>
  <si>
    <t>8948121R5</t>
  </si>
  <si>
    <t>Systémová kontrolní šachta DN 400 pro drenážní trubky z PE-HD na potrubí DN 100-250</t>
  </si>
  <si>
    <t>-227936073</t>
  </si>
  <si>
    <t>"vnitřní+venkovní:"1+1</t>
  </si>
  <si>
    <t>55</t>
  </si>
  <si>
    <t>8948121R6</t>
  </si>
  <si>
    <t>Nástavná truba k systémové kontrolní šachtě DN400 z HD-PE dl.3m</t>
  </si>
  <si>
    <t>-11745273</t>
  </si>
  <si>
    <t>56</t>
  </si>
  <si>
    <t>8948121R8</t>
  </si>
  <si>
    <t>Systémové zakončení kontrolní šachty z HD-PE - litinový poklop D400</t>
  </si>
  <si>
    <t>-1773475747</t>
  </si>
  <si>
    <t>57</t>
  </si>
  <si>
    <t>8948121R81</t>
  </si>
  <si>
    <t>178978779</t>
  </si>
  <si>
    <t>58</t>
  </si>
  <si>
    <t>8948121R82</t>
  </si>
  <si>
    <t>Systémové zakončení kontrolní šachty z HD-PE - kryt šachet</t>
  </si>
  <si>
    <t>-1032594421</t>
  </si>
  <si>
    <t>59</t>
  </si>
  <si>
    <t>8948122R5</t>
  </si>
  <si>
    <t xml:space="preserve">Zátka k systémové kontrolní šachtě pro drenážní trubky z PE-HD </t>
  </si>
  <si>
    <t>-342068957</t>
  </si>
  <si>
    <t>60</t>
  </si>
  <si>
    <t>894812333</t>
  </si>
  <si>
    <t>Revizní a čistící šachta z polypropylenu PP pro hladké trouby DN 600 roura šachtová korugovaná, světlé hloubky 3 000 mm</t>
  </si>
  <si>
    <t>-1057708479</t>
  </si>
  <si>
    <t>"vsak:" 1</t>
  </si>
  <si>
    <t>61</t>
  </si>
  <si>
    <t>894812339</t>
  </si>
  <si>
    <t>Revizní a čistící šachta z polypropylenu PP pro hladké trouby DN 600 Příplatek k cenám 2331 - 2334 za uříznutí šachtové roury</t>
  </si>
  <si>
    <t>1918785705</t>
  </si>
  <si>
    <t>62</t>
  </si>
  <si>
    <t>894812377</t>
  </si>
  <si>
    <t>Revizní a čistící šachta z polypropylenu PP pro hladké trouby DN 600 poklop (mříž) litinový pro třídu zatížení D400 s teleskopickým adaptérem</t>
  </si>
  <si>
    <t>15663780</t>
  </si>
  <si>
    <t>63</t>
  </si>
  <si>
    <t>899100110</t>
  </si>
  <si>
    <t>Litinové zakončení svodů střechy - demontáž dotčené části (pro provedení sanace), provizorní přepojení. zpětná montáž</t>
  </si>
  <si>
    <t>-2197409</t>
  </si>
  <si>
    <t>Ostatní konstrukce a práce, bourání</t>
  </si>
  <si>
    <t>64</t>
  </si>
  <si>
    <t>965042221</t>
  </si>
  <si>
    <t>Bourání mazanin betonových nebo z litého asfaltu tl. přes 100 mm, plochy do 1 m2</t>
  </si>
  <si>
    <t>1221844834</t>
  </si>
  <si>
    <t>"rýha pro vnitřní kanalizaci:" (9,4*2+6*2)*0,6*0,15+0,15*2,5</t>
  </si>
  <si>
    <t>65</t>
  </si>
  <si>
    <t>977311113</t>
  </si>
  <si>
    <t>Řezání stávajících betonových mazanin bez vyztužení hloubky přes 100 do 150 mm</t>
  </si>
  <si>
    <t>780498927</t>
  </si>
  <si>
    <t>"rýha pro vnitřní kanalizaci:" 9,4*2+7*2</t>
  </si>
  <si>
    <t>66</t>
  </si>
  <si>
    <t>978036191</t>
  </si>
  <si>
    <t>Otlučení cementových omítek vnějších ploch s vyškrabáním spar zdiva a s očištěním povrchu, v rozsahu přes 80 do 100 %</t>
  </si>
  <si>
    <t>2107888975</t>
  </si>
  <si>
    <t>"vjezd do dvora-sokl:" 10,48*0,9</t>
  </si>
  <si>
    <t>"předpoklad zdivo základů:" ZZakl</t>
  </si>
  <si>
    <t>67</t>
  </si>
  <si>
    <t>985131111</t>
  </si>
  <si>
    <t>Očištění ploch stěn, rubu kleneb a podlah tlakovou vodou</t>
  </si>
  <si>
    <t>2050702463</t>
  </si>
  <si>
    <t>"základy :" ZZakl</t>
  </si>
  <si>
    <t>"pískovcový sokl celkem:" SoklCelk</t>
  </si>
  <si>
    <t>"sokl T05:" T05hladka</t>
  </si>
  <si>
    <t>68</t>
  </si>
  <si>
    <t>98513131R1</t>
  </si>
  <si>
    <t>Očištění ploch stěn, rubu kleneb a podlah ruční dočištění rýžovými kartáči</t>
  </si>
  <si>
    <t>-1205228165</t>
  </si>
  <si>
    <t>69</t>
  </si>
  <si>
    <t>985142111</t>
  </si>
  <si>
    <t>Vysekání spojovací hmoty ze spár zdiva včetně vyčištění hloubky spáry do 40 mm délky spáry na 1 m2 upravované plochy do 6 m</t>
  </si>
  <si>
    <t>1782879364</t>
  </si>
  <si>
    <t>"pískovcový sokl celkem:"</t>
  </si>
  <si>
    <t>"patníky:" 1*0,8+1,5*2</t>
  </si>
  <si>
    <t>"Horská:"2,7*1,2+2,7*1,0+4,5*1,1+4,5*0,8+4,35*1,25+6,3*1+4,35*0,7+3,7*0,6</t>
  </si>
  <si>
    <t>"Školní :" 28,1*0,8-1,9*0,4-1*0,4+0,3*2,8</t>
  </si>
  <si>
    <t>"Hradební:" 7,7*1,25+0,5*0,8+6,75*1,88+1,7*0,5+0,9*0,25</t>
  </si>
  <si>
    <t>+5,7*2,125-0,8*0,8*3+0,25*1,6*3-1*2</t>
  </si>
  <si>
    <t>"vjezd:" 2,2*1,6</t>
  </si>
  <si>
    <t>"pohled ze dvora:" 0,6*3,2</t>
  </si>
  <si>
    <t>SoklCelk*0,4</t>
  </si>
  <si>
    <t>70</t>
  </si>
  <si>
    <t>985142112</t>
  </si>
  <si>
    <t>Vysekání spojovací hmoty ze spár zdiva včetně vyčištění hloubky spáry do 40 mm délky spáry na 1 m2 upravované plochy přes 6 do 12 m</t>
  </si>
  <si>
    <t>-2099467332</t>
  </si>
  <si>
    <t>1,9*4,3+1,5*4,4+1,05*6,35+0,75*4,35+0,5*4,4+0,5*(9,2+5,6)</t>
  </si>
  <si>
    <t>ZZakl*0,2</t>
  </si>
  <si>
    <t>71</t>
  </si>
  <si>
    <t>985142212</t>
  </si>
  <si>
    <t>Vysekání spojovací hmoty ze spár zdiva včetně vyčištění hloubky spáry přes 40 mm délky spáry na 1 m2 upravované plochy přes 6 do 12 m</t>
  </si>
  <si>
    <t>2132554330</t>
  </si>
  <si>
    <t>"základy:" ZZakl*0,2</t>
  </si>
  <si>
    <t>72</t>
  </si>
  <si>
    <t>985221112</t>
  </si>
  <si>
    <t>Doplnění zdiva ručně do aktivované malty kamenem délky spáry na 1 m2 upravované plochy přes 6 do 12 m</t>
  </si>
  <si>
    <t>-688664898</t>
  </si>
  <si>
    <t>ZZakl*0,1*0,1</t>
  </si>
  <si>
    <t>73</t>
  </si>
  <si>
    <t>58381079</t>
  </si>
  <si>
    <t>hranoly lámané pro řádkové zdivo 20x20x40cm</t>
  </si>
  <si>
    <t>t</t>
  </si>
  <si>
    <t>1763581863</t>
  </si>
  <si>
    <t>0,343*2,4 'Přepočtené koeficientem množství</t>
  </si>
  <si>
    <t>74</t>
  </si>
  <si>
    <t>98523111R1</t>
  </si>
  <si>
    <t>Spárování zdiva trasvápennou maltou spára hl do 40 mm dl do 6 m/m2</t>
  </si>
  <si>
    <t>-1586727932</t>
  </si>
  <si>
    <t>75</t>
  </si>
  <si>
    <t>98523111R2</t>
  </si>
  <si>
    <t>Spárování zdiva trasvápennou maltou spára hl do 40 mm dl do 12 m/m2</t>
  </si>
  <si>
    <t>139982110</t>
  </si>
  <si>
    <t>76</t>
  </si>
  <si>
    <t>98523211R2</t>
  </si>
  <si>
    <t>Hloubkové spárování zdiva trasvápennou maltou spára hl do 80 mm dl do 12 m/m2</t>
  </si>
  <si>
    <t>1063389809</t>
  </si>
  <si>
    <t>997</t>
  </si>
  <si>
    <t>Přesun sutě</t>
  </si>
  <si>
    <t>77</t>
  </si>
  <si>
    <t>997013211</t>
  </si>
  <si>
    <t>Vnitrostaveništní doprava suti a vybouraných hmot vodorovně do 50 m svisle ručně pro budovy a haly výšky do 6 m</t>
  </si>
  <si>
    <t>-1175153394</t>
  </si>
  <si>
    <t>78</t>
  </si>
  <si>
    <t>997013501</t>
  </si>
  <si>
    <t>Odvoz suti a vybouraných hmot na skládku nebo meziskládku se složením, na vzdálenost do 1 km</t>
  </si>
  <si>
    <t>-1347891870</t>
  </si>
  <si>
    <t>79</t>
  </si>
  <si>
    <t>9970135R0</t>
  </si>
  <si>
    <t xml:space="preserve"> Příplatek k odvozu suti a vybouraných hmot za dopravu na místo skládky</t>
  </si>
  <si>
    <t>861289653</t>
  </si>
  <si>
    <t>80</t>
  </si>
  <si>
    <t>997014R01</t>
  </si>
  <si>
    <t>Poplatek za uložení stavební suti na skládce (omítka, cihly,betonová drť )</t>
  </si>
  <si>
    <t>988571371</t>
  </si>
  <si>
    <t>998</t>
  </si>
  <si>
    <t>Přesun hmot</t>
  </si>
  <si>
    <t>81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</si>
  <si>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</si>
  <si>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</si>
  <si>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-478270189</t>
  </si>
  <si>
    <t>PSV</t>
  </si>
  <si>
    <t>Práce a dodávky PSV</t>
  </si>
  <si>
    <t>711</t>
  </si>
  <si>
    <t>Izolace proti vodě, vlhkosti a plynům</t>
  </si>
  <si>
    <t>82</t>
  </si>
  <si>
    <t>711161112</t>
  </si>
  <si>
    <t>Izolace proti zemní vlhkosti a beztlakové vodě nopovými fóliemi na ploše vodorovné V vrstva ochranná, odvětrávací a drenážní výška nopku 8,0 mm, tl. fólie do 0,6 mm</t>
  </si>
  <si>
    <t>-1280358609</t>
  </si>
  <si>
    <t>0,6*39,31</t>
  </si>
  <si>
    <t>83</t>
  </si>
  <si>
    <t>7111612R11</t>
  </si>
  <si>
    <t>Izolace proti zemní vlhkosti drenážním geokompozitem z HDPE s nakašírovanou filtrační geotextilií a hydroizolační fólií vč.samolepících spojovacích butylových pásek</t>
  </si>
  <si>
    <t>996792139</t>
  </si>
  <si>
    <t>((2,5+1,1)/2)*24+1,1*15,1</t>
  </si>
  <si>
    <t>"na drenáž:"0,8*15,1</t>
  </si>
  <si>
    <t>84</t>
  </si>
  <si>
    <t>7111612R12</t>
  </si>
  <si>
    <t>Nastřelovací ocelové hřeby s podložkou (do kamenného zdiva) - dodávka+montáž</t>
  </si>
  <si>
    <t>387062305</t>
  </si>
  <si>
    <t>59,81*2+39,1*2,5</t>
  </si>
  <si>
    <t>288</t>
  </si>
  <si>
    <t>85</t>
  </si>
  <si>
    <t>7111612R13</t>
  </si>
  <si>
    <t>Úprava geokompozitu pro vložení drenážní trubky (odtržení folie od drenážního jádra v délce 0,5m)</t>
  </si>
  <si>
    <t>1170721021</t>
  </si>
  <si>
    <t>86</t>
  </si>
  <si>
    <t>71149312R2</t>
  </si>
  <si>
    <t>Asfaltová dvousložková hydroizolační stěrka zesílená vlákny, svislá stěn ( odolná solím, sulfátům, vysoce difuzní, odolávající mrazu a stárnutí, s vysokou adhézností k podkladu )</t>
  </si>
  <si>
    <t>1244806169</t>
  </si>
  <si>
    <t>2*4,3+1,6*4,4+1,15*6,35+0,85*4,35+0,6*4,4+0,6*(9,2+5,6)</t>
  </si>
  <si>
    <t>87</t>
  </si>
  <si>
    <t>998711101</t>
  </si>
  <si>
    <t>Přesun hmot pro izolace proti vodě, vlhkosti a plynům stanovený z hmotnosti přesunovaného materiálu vodorovná dopravní vzdálenost do 50 m v objektech výšky do 6 m</t>
  </si>
  <si>
    <t>239521256</t>
  </si>
  <si>
    <t>88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</si>
  <si>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</si>
  <si>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</si>
  <si>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-1156092419</t>
  </si>
  <si>
    <t>783</t>
  </si>
  <si>
    <t>Dokončovací práce - nátěry</t>
  </si>
  <si>
    <t>89</t>
  </si>
  <si>
    <t>78384661R1</t>
  </si>
  <si>
    <t xml:space="preserve">Hydrofobizační nátěr kamenných ploch dle technologie T10 (např.IMESTA IW 290)
</t>
  </si>
  <si>
    <t>-1208596504</t>
  </si>
  <si>
    <t>0,4*(0,9+1,5)</t>
  </si>
  <si>
    <t>"Horská:"2,7*0,9+2,7*0,8+4,5*0,85+4,5*0,7+4,35*0,83+6,3*0,1+4,35*0,7+3,7*0,6</t>
  </si>
  <si>
    <t>"Školní :" 0,4*13,2+0,2*12,9+0,3*0,4*2</t>
  </si>
  <si>
    <t>"Hradební:" 0,4*(8,45+5,5+5,7)+1,6*0,25+1,2*0,3+0,3*0,8*2+0,3*0,4*2</t>
  </si>
  <si>
    <t>"vjezd:" 0,3*1,6</t>
  </si>
  <si>
    <t>"vjezd do dvora-sokl T5:" 10,48*0,9</t>
  </si>
  <si>
    <t>90</t>
  </si>
  <si>
    <t>78384661R2</t>
  </si>
  <si>
    <t xml:space="preserve">Barevné sjednocení kamenných ploch dle technologie T10 
</t>
  </si>
  <si>
    <t>37768982</t>
  </si>
  <si>
    <t>Práce a dodávky M</t>
  </si>
  <si>
    <t>21-M</t>
  </si>
  <si>
    <t>Elektromontáže</t>
  </si>
  <si>
    <t>91</t>
  </si>
  <si>
    <t>210910110</t>
  </si>
  <si>
    <t>Svítidlo nad vchodem - šetrná demontáž, zpětná montáž a propojení, manipulace</t>
  </si>
  <si>
    <t>-1862203671</t>
  </si>
  <si>
    <t>VRN</t>
  </si>
  <si>
    <t>Vedlejší rozpočtové náklady</t>
  </si>
  <si>
    <t>VRN3</t>
  </si>
  <si>
    <t>Zařízení staveniště</t>
  </si>
  <si>
    <t>92</t>
  </si>
  <si>
    <t>030001001</t>
  </si>
  <si>
    <t>Zařízení staveniště vč.ohrazení (zřízení, pronájem, odstranění)</t>
  </si>
  <si>
    <t>soub</t>
  </si>
  <si>
    <t>1024</t>
  </si>
  <si>
    <t>1989107581</t>
  </si>
  <si>
    <t>93</t>
  </si>
  <si>
    <t>030001002</t>
  </si>
  <si>
    <t>Zabezpečení výkopu kolem objektu (ohrazení mobilním oplocením)</t>
  </si>
  <si>
    <t>1380999821</t>
  </si>
  <si>
    <t>"u objektu:"44</t>
  </si>
  <si>
    <t>"navazující kanalizace a vsak:" 24</t>
  </si>
  <si>
    <t>VRN9</t>
  </si>
  <si>
    <t>Ostatní náklady</t>
  </si>
  <si>
    <t>94</t>
  </si>
  <si>
    <t>090001002</t>
  </si>
  <si>
    <t>Ostatní náklady zhotovitele (např.doprava/ubytování pracovníků, dopravné subdodavatelů, přeprava strojů .. a jiné...)</t>
  </si>
  <si>
    <t>230048366</t>
  </si>
  <si>
    <t>OBsanS</t>
  </si>
  <si>
    <t>82,3</t>
  </si>
  <si>
    <t>Obtrv</t>
  </si>
  <si>
    <t>34,82</t>
  </si>
  <si>
    <t>T5stek</t>
  </si>
  <si>
    <t>5,33</t>
  </si>
  <si>
    <t>OBsanH</t>
  </si>
  <si>
    <t>24,7</t>
  </si>
  <si>
    <t>T5vypln</t>
  </si>
  <si>
    <t>2,8</t>
  </si>
  <si>
    <t>T5hlad</t>
  </si>
  <si>
    <t>13,515</t>
  </si>
  <si>
    <t>04 - IV. Etapa - opravy vnějších omítek 1-2,5m nad soklem, oprava soklu, vnirřní malby v místě nových omí</t>
  </si>
  <si>
    <t xml:space="preserve">    3 - Svislé a kompletní konstrukce</t>
  </si>
  <si>
    <t xml:space="preserve">    764 - Konstrukce klempířské</t>
  </si>
  <si>
    <t xml:space="preserve">    767 - Konstrukce zámečnické</t>
  </si>
  <si>
    <t xml:space="preserve">    784 - Dokončovací práce - malby a tapety</t>
  </si>
  <si>
    <t>N00 - Zkoušky</t>
  </si>
  <si>
    <t xml:space="preserve">    N01 - Zkoušky</t>
  </si>
  <si>
    <t>Svislé a kompletní konstrukce</t>
  </si>
  <si>
    <t>319202331</t>
  </si>
  <si>
    <t>Vyrovnání nerovného povrchu vnitřního i vnějšího zdiva přizděním, tl. přes 80 do 150 mm</t>
  </si>
  <si>
    <t>-377263680</t>
  </si>
  <si>
    <t>"opravy cihelných bosáží a v místě stékané omítky dvora:"</t>
  </si>
  <si>
    <t>(OBsanH+OBsanS+Obtrv+T5stek)*0,4</t>
  </si>
  <si>
    <t>622131121</t>
  </si>
  <si>
    <t>Podkladní a spojovací vrstva vnějších omítaných ploch penetrace akrylát-silikonová nanášená ručně stěn</t>
  </si>
  <si>
    <t>-1962914710</t>
  </si>
  <si>
    <t>"hladké výplně oken:" T5vypln</t>
  </si>
  <si>
    <t>"dvůr:" T5hlad+T5stek</t>
  </si>
  <si>
    <t>62213112R1</t>
  </si>
  <si>
    <t xml:space="preserve">Podkladní a spojovací vrstva vnějších omítaných ploch penetrace akrylát-silikonová nanášená ručně stěn - plochy bosáží </t>
  </si>
  <si>
    <t>-1426152078</t>
  </si>
  <si>
    <t>"bosáže a stékaná om ve dvoře:" OBsanH+OBsanS+Obtrv</t>
  </si>
  <si>
    <t>62232540R6</t>
  </si>
  <si>
    <t>Oprava omítky bosované stékané vnějších ploch v rozsahu opravované plochy 100%, (podhoz,jádro,vrchní struktura), materiál dle technologie T9- trasvápenné</t>
  </si>
  <si>
    <t>-292908085</t>
  </si>
  <si>
    <t>"bosážě,ostěí,šambrány:" Obtrv</t>
  </si>
  <si>
    <t>62232540R7</t>
  </si>
  <si>
    <t>Oprava omítky stékané rovných ploch vnějších ploch v rozsahu opravované plochy 100%,(podhoz,jádro,vrchní struktura) materiál dle technologie T5- sanační</t>
  </si>
  <si>
    <t>391102575</t>
  </si>
  <si>
    <t>"pohled ze dvora - T5:"2,6*2,05</t>
  </si>
  <si>
    <t>62232540R8</t>
  </si>
  <si>
    <t>Oprava omítky bosované hladké vnějších ploch v rozsahu opravované plochy 100%, (podhoz,jádro,vrchní štuk) materiál dle technologie T9- sanační</t>
  </si>
  <si>
    <t>-2045752180</t>
  </si>
  <si>
    <t>"bosážě,ostěí,šambrány:"OBsanH</t>
  </si>
  <si>
    <t>62232540R9</t>
  </si>
  <si>
    <t>Oprava omítky bosované stékané vnějších ploch v rozsahu opravované plochy 100%,(podhoz,jádro,vrchní struktura) materiál dle technologie T9- sanační</t>
  </si>
  <si>
    <t>-1263424145</t>
  </si>
  <si>
    <t>"bosážě,ostěí,šambrány:"OBsanS</t>
  </si>
  <si>
    <t>622821002</t>
  </si>
  <si>
    <t>Sanační omítka vnějších ploch stěn pro vlhké zdivo, prováděná včetně sanačního postřiku tl. do 5 mm, tl. jádrové omítky do 20 mm ručně štuková</t>
  </si>
  <si>
    <t>39994903</t>
  </si>
  <si>
    <t>"T5 hladká:" 0,9*10,48+0,65*2,05+1*2,75</t>
  </si>
  <si>
    <t>622821051</t>
  </si>
  <si>
    <t>Sanační omítka vnějších ploch Příplatek k cenám: za každých dalších 10 mm omítky prováděné ve více vrstvách -1001 a -1002</t>
  </si>
  <si>
    <t>-886359473</t>
  </si>
  <si>
    <t>629991011</t>
  </si>
  <si>
    <t>Zakrytí vnějších ploch před znečištěním včetně pozdějšího odkrytí výplní otvorů a svislých ploch fólií přilepenou lepící páskou</t>
  </si>
  <si>
    <t>-770059672</t>
  </si>
  <si>
    <t>"dveře+parapety:" 1,9*2+0,3*1,1*8</t>
  </si>
  <si>
    <t>"dveře+okna+parapety:" 1,1*2,6+1*0,6*2+1*0,9*5+1*1,8*6+0,3*1,1*13</t>
  </si>
  <si>
    <t>"kamsokl opravený v III.etapě:" 96,076</t>
  </si>
  <si>
    <t>62999501R1</t>
  </si>
  <si>
    <t xml:space="preserve">Odsolení cihelného zdiva v rovné ploše - komplet dle technologie T4 (3xomytí,ošištění, neutralizace nátěrem,odklizení a likvidace solí) </t>
  </si>
  <si>
    <t>-903878024</t>
  </si>
  <si>
    <t>"dvůr:" 3,2*2,05</t>
  </si>
  <si>
    <t>"v oknech:" T5vypln</t>
  </si>
  <si>
    <t>62999501R2</t>
  </si>
  <si>
    <t>Odsolení cihelného zdiva v bosážích - komplet dle technologie T4 (3xomytí, očištění, neutralizace nátěrem, odlizení a likvidace solí) - bosované plochy</t>
  </si>
  <si>
    <t>2106174845</t>
  </si>
  <si>
    <t>OBsanH+OBsanS</t>
  </si>
  <si>
    <t>629995101</t>
  </si>
  <si>
    <t>Očištění vnějších ploch tlakovou vodou omytím</t>
  </si>
  <si>
    <t>CS ÚRS 2018 01</t>
  </si>
  <si>
    <t>1178405888</t>
  </si>
  <si>
    <t>"sokl dvůr:" 10,48*0,9</t>
  </si>
  <si>
    <t>"očištění - sokl z etapy III:" 96,076</t>
  </si>
  <si>
    <t>941111121</t>
  </si>
  <si>
    <t>Montáž lešení řadového trubkového lehkého pracovního s podlahami s provozním zatížením tř. 3 do 200 kg/m2 šířky tř. W09 přes 0,9 do 1,2 m, výšky do 10 m</t>
  </si>
  <si>
    <t>-1442489803</t>
  </si>
  <si>
    <t>3*(1+4)</t>
  </si>
  <si>
    <t>4*16+3*(8+1)</t>
  </si>
  <si>
    <t>(2,5+4)/2*(24+1)</t>
  </si>
  <si>
    <t>2*14</t>
  </si>
  <si>
    <t>les</t>
  </si>
  <si>
    <t>941111821</t>
  </si>
  <si>
    <t>Demontáž lešení řadového trubkového lehkého pracovního s podlahami s provozním zatížením tř. 3 do 200 kg/m2 šířky tř. W09 přes 0,9 do 1,2 m, výšky do 10 m</t>
  </si>
  <si>
    <t>-995574855</t>
  </si>
  <si>
    <t>94111223R3</t>
  </si>
  <si>
    <t>Příplatek k lešení řadovému trubkovému lehkému bez podlah š 1,5 m v 25m za použití po dobu realizace</t>
  </si>
  <si>
    <t>-1801172052</t>
  </si>
  <si>
    <t>978015391</t>
  </si>
  <si>
    <t>Otlučení vápenných nebo vápenocementových omítek vnějších ploch s vyškrabáním spar a s očištěním zdiva stupně členitosti 1 a 2, v rozsahu přes 80 do 100 %</t>
  </si>
  <si>
    <t>-137644934</t>
  </si>
  <si>
    <t xml:space="preserve">"hladké plochy zazděných oken:" </t>
  </si>
  <si>
    <t>0,4*1*4+1*1,2</t>
  </si>
  <si>
    <t>1858393655</t>
  </si>
  <si>
    <t>"pohled ze dvora:" 3,2*2,05</t>
  </si>
  <si>
    <t>"sokl vjezd:" 10,48*0,9</t>
  </si>
  <si>
    <t>T06zrus</t>
  </si>
  <si>
    <t>9780365R1</t>
  </si>
  <si>
    <t>Otlučení omítek na bosážích (bosáže tvarovány z cihel) s vyškrabáním spar zdiva, s očištěním povrchu, v rozsahu 100 %</t>
  </si>
  <si>
    <t>-1685101731</t>
  </si>
  <si>
    <t>"Výměry = pohledové plochy!!!:"</t>
  </si>
  <si>
    <t xml:space="preserve">"plochy pro sanační omítku bosovanou hladkou:" </t>
  </si>
  <si>
    <t>"Školní:" 1*(28,1-1,9)-1,5</t>
  </si>
  <si>
    <t xml:space="preserve">"plochy pro sanační omítku bosovanou hladkou stékanou:" </t>
  </si>
  <si>
    <t>"školní:" 1,5</t>
  </si>
  <si>
    <t>"horská:"7*1,7+7,4*2+1,5*(8,8+9,2+4,1)-1*1,2*5+0,25*2,4*5-1*0,9*5+0,25*2,8*5-1*0,6*2+0,25*2,2*2</t>
  </si>
  <si>
    <t>"hradební:" 1*7,7-1*0,8+0,25*1,6+1,5*(7,2+5,7)-1*0,4*4</t>
  </si>
  <si>
    <t xml:space="preserve">"plocha pro TRV omítky:" </t>
  </si>
  <si>
    <t>"horská:" 8,8*0,8+14,8*1,85-1*0,3+0,25*1,6-0,6*1*5+0,25*2,2*6</t>
  </si>
  <si>
    <t>985142113</t>
  </si>
  <si>
    <t>Vysekání spojovací hmoty ze spár zdiva včetně vyčištění hloubky spáry do 40 mm délky spáry na 1 m2 upravované plochy přes 12 m</t>
  </si>
  <si>
    <t>872606228</t>
  </si>
  <si>
    <t>98523111R3</t>
  </si>
  <si>
    <t>Spárování zdiva hloubky do 40 mm trasvápennou maltou délky spáry na 1 m2 upravované plochy přes 12 m</t>
  </si>
  <si>
    <t>74090709</t>
  </si>
  <si>
    <t>Vnitrostaveništní doprava suti a vybouraných hmot vodorovně do 50 m svisle ručně (nošením po schodech) pro budovy a haly výšky do 6 m</t>
  </si>
  <si>
    <t>-1332217079</t>
  </si>
  <si>
    <t>-150318993</t>
  </si>
  <si>
    <t>Odvoz suti a vybouraných hmot na skládku Příplatek k odvozu suti a vybouraných hmot za dopravu na místo skládky</t>
  </si>
  <si>
    <t>88932459</t>
  </si>
  <si>
    <t>1743373972</t>
  </si>
  <si>
    <t>147735629</t>
  </si>
  <si>
    <t>764</t>
  </si>
  <si>
    <t>Konstrukce klempířské</t>
  </si>
  <si>
    <t>764900110</t>
  </si>
  <si>
    <t>Stávající svody vč. úchytů v omítce - šetrná demontáž části svodu ,provizorní vyústění svodu, zpětná montáž s doplněním spojovacích prvků , přesuny</t>
  </si>
  <si>
    <t>1269451890</t>
  </si>
  <si>
    <t>767</t>
  </si>
  <si>
    <t>Konstrukce zámečnické</t>
  </si>
  <si>
    <t>767100110</t>
  </si>
  <si>
    <t>Stříška nad vchodem v Hradební ulici - demontáž a zpětná montáž - kompletní náklady vč.přesunů</t>
  </si>
  <si>
    <t>597852492</t>
  </si>
  <si>
    <t>767100120</t>
  </si>
  <si>
    <t>Stříška nad vchodem v Horské ulici - demontáž a zpětná montáž - kompletní náklady vč.přesunů</t>
  </si>
  <si>
    <t>-1835135346</t>
  </si>
  <si>
    <t>7838231R1</t>
  </si>
  <si>
    <t>Sjednocující silikátový nátěr s plnivem (popis viz technologie T9) omítek rovných ploch štukových , prováděno štětkou</t>
  </si>
  <si>
    <t>713526721</t>
  </si>
  <si>
    <t>T5hlad+T5vypln</t>
  </si>
  <si>
    <t>7838231R2</t>
  </si>
  <si>
    <t>Sjednocující silikátový nátěr s plnivem (popis viz technologie T9) omítek rovných ploch stékaných , prováděno štětkou</t>
  </si>
  <si>
    <t>-329675015</t>
  </si>
  <si>
    <t>7838231R3</t>
  </si>
  <si>
    <t>Sjednocující silikátový nátěr s plnivem (popis viz technologie T9) omítek bosovaných ploch s hladkou strukturou , prováděno štětkou</t>
  </si>
  <si>
    <t>-865124725</t>
  </si>
  <si>
    <t>7838231R4</t>
  </si>
  <si>
    <t>Sjednocující silikátový nátěr s plnivem (popis viz technologie T9) omítek bosovaných ploch se stékanou strukturou , prováděno štětkou</t>
  </si>
  <si>
    <t>-612731669</t>
  </si>
  <si>
    <t>OBsanS+Obtrv</t>
  </si>
  <si>
    <t>78384661R3</t>
  </si>
  <si>
    <t xml:space="preserve">Vrchní nátěr kamenných ploch (mimo ploch s hydrofobizací) dle technologie T10 
</t>
  </si>
  <si>
    <t>-1177435705</t>
  </si>
  <si>
    <t>"výměry viz III.etapa:"  96,076-51,303</t>
  </si>
  <si>
    <t>784</t>
  </si>
  <si>
    <t>Dokončovací práce - malby a tapety</t>
  </si>
  <si>
    <t>784171101</t>
  </si>
  <si>
    <t>Zakrytí nemalovaných ploch (materiál ve specifikaci) včetně pozdějšího odkrytí podlah</t>
  </si>
  <si>
    <t>1151638644</t>
  </si>
  <si>
    <t>" 1PP:" 335</t>
  </si>
  <si>
    <t>"2PP :" 170</t>
  </si>
  <si>
    <t>58124844</t>
  </si>
  <si>
    <t>fólie pro malířské potřeby zakrývací tl 25µ 4x5m</t>
  </si>
  <si>
    <t>-1772180752</t>
  </si>
  <si>
    <t>505*1,1 'Přepočtené koeficientem množství</t>
  </si>
  <si>
    <t>784181111</t>
  </si>
  <si>
    <t>Penetrace podkladu jednonásobná silikátová probarvená s přísadou armovacích vláken, aplikace malířskou štětkou - přesná specifikace viz technologie T8</t>
  </si>
  <si>
    <t>-1990623263</t>
  </si>
  <si>
    <t>"1PP:"1450</t>
  </si>
  <si>
    <t>"2PP:" 650</t>
  </si>
  <si>
    <t>78431202R1</t>
  </si>
  <si>
    <t>Malby dvojnásobné z minerálního neředěného vápenného nátěru aplikace malířskou štětkou - přesná specifikace viz technologie T8</t>
  </si>
  <si>
    <t>-1568450629</t>
  </si>
  <si>
    <t>210900110</t>
  </si>
  <si>
    <t>Demontáž části bleskosvodu (část u komunikace s krytem), zpětná montáž s doplněním spojovacích prvků, revize po zásahu</t>
  </si>
  <si>
    <t>1867984025</t>
  </si>
  <si>
    <t>N00</t>
  </si>
  <si>
    <t>Zkoušky</t>
  </si>
  <si>
    <t>N01</t>
  </si>
  <si>
    <t>043194005</t>
  </si>
  <si>
    <t>Laboratorní zkoušky vlhkosti a zasolení zdiva</t>
  </si>
  <si>
    <t>375923553</t>
  </si>
  <si>
    <t>(OBsanH+OBsanS+T5vypln+3,2*2,05)*0,1*2</t>
  </si>
  <si>
    <t>-1664164118</t>
  </si>
  <si>
    <t>1533660782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</si>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</sst>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>
      <selection activeCell="E14" sqref="E14:AJ1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" customHeight="1"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S2" s="19" t="s">
        <v>6</v>
      </c>
      <c r="BT2" s="19" t="s">
        <v>7</v>
      </c>
    </row>
    <row r="3" spans="2:72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71" t="s">
        <v>14</v>
      </c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24"/>
      <c r="AQ5" s="24"/>
      <c r="AR5" s="22"/>
      <c r="BE5" s="368" t="s">
        <v>15</v>
      </c>
      <c r="BS5" s="19" t="s">
        <v>6</v>
      </c>
    </row>
    <row r="6" spans="2:71" s="1" customFormat="1" ht="36.9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73" t="s">
        <v>17</v>
      </c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24"/>
      <c r="AQ6" s="24"/>
      <c r="AR6" s="22"/>
      <c r="BE6" s="369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69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69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69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69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69"/>
      <c r="BS11" s="19" t="s">
        <v>6</v>
      </c>
    </row>
    <row r="12" spans="2:71" s="1" customFormat="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69"/>
      <c r="BS12" s="19" t="s">
        <v>6</v>
      </c>
    </row>
    <row r="13" spans="2:71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69"/>
      <c r="BS13" s="19" t="s">
        <v>6</v>
      </c>
    </row>
    <row r="14" spans="2:71" ht="13.2">
      <c r="B14" s="23"/>
      <c r="C14" s="24"/>
      <c r="D14" s="24"/>
      <c r="E14" s="374" t="s">
        <v>30</v>
      </c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69"/>
      <c r="BS14" s="19" t="s">
        <v>6</v>
      </c>
    </row>
    <row r="15" spans="2:71" s="1" customFormat="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69"/>
      <c r="BS15" s="19" t="s">
        <v>4</v>
      </c>
    </row>
    <row r="16" spans="2:71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69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69"/>
      <c r="BS17" s="19" t="s">
        <v>33</v>
      </c>
    </row>
    <row r="18" spans="2:71" s="1" customFormat="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69"/>
      <c r="BS18" s="19" t="s">
        <v>6</v>
      </c>
    </row>
    <row r="19" spans="2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69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69"/>
      <c r="BS20" s="19" t="s">
        <v>4</v>
      </c>
    </row>
    <row r="21" spans="2:57" s="1" customFormat="1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69"/>
    </row>
    <row r="22" spans="2:57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69"/>
    </row>
    <row r="23" spans="2:57" s="1" customFormat="1" ht="47.25" customHeight="1">
      <c r="B23" s="23"/>
      <c r="C23" s="24"/>
      <c r="D23" s="24"/>
      <c r="E23" s="376" t="s">
        <v>37</v>
      </c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24"/>
      <c r="AP23" s="24"/>
      <c r="AQ23" s="24"/>
      <c r="AR23" s="22"/>
      <c r="BE23" s="369"/>
    </row>
    <row r="24" spans="2:57" s="1" customFormat="1" ht="6.9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69"/>
    </row>
    <row r="25" spans="2:57" s="1" customFormat="1" ht="6.9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69"/>
    </row>
    <row r="26" spans="1:57" s="2" customFormat="1" ht="25.95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7">
        <f>ROUND(AG54,2)</f>
        <v>0</v>
      </c>
      <c r="AL26" s="378"/>
      <c r="AM26" s="378"/>
      <c r="AN26" s="378"/>
      <c r="AO26" s="378"/>
      <c r="AP26" s="38"/>
      <c r="AQ26" s="38"/>
      <c r="AR26" s="41"/>
      <c r="BE26" s="369"/>
    </row>
    <row r="27" spans="1:57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69"/>
    </row>
    <row r="28" spans="1:57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9" t="s">
        <v>39</v>
      </c>
      <c r="M28" s="379"/>
      <c r="N28" s="379"/>
      <c r="O28" s="379"/>
      <c r="P28" s="379"/>
      <c r="Q28" s="38"/>
      <c r="R28" s="38"/>
      <c r="S28" s="38"/>
      <c r="T28" s="38"/>
      <c r="U28" s="38"/>
      <c r="V28" s="38"/>
      <c r="W28" s="379" t="s">
        <v>40</v>
      </c>
      <c r="X28" s="379"/>
      <c r="Y28" s="379"/>
      <c r="Z28" s="379"/>
      <c r="AA28" s="379"/>
      <c r="AB28" s="379"/>
      <c r="AC28" s="379"/>
      <c r="AD28" s="379"/>
      <c r="AE28" s="379"/>
      <c r="AF28" s="38"/>
      <c r="AG28" s="38"/>
      <c r="AH28" s="38"/>
      <c r="AI28" s="38"/>
      <c r="AJ28" s="38"/>
      <c r="AK28" s="379" t="s">
        <v>41</v>
      </c>
      <c r="AL28" s="379"/>
      <c r="AM28" s="379"/>
      <c r="AN28" s="379"/>
      <c r="AO28" s="379"/>
      <c r="AP28" s="38"/>
      <c r="AQ28" s="38"/>
      <c r="AR28" s="41"/>
      <c r="BE28" s="369"/>
    </row>
    <row r="29" spans="2:57" s="3" customFormat="1" ht="14.4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63">
        <v>0.21</v>
      </c>
      <c r="M29" s="362"/>
      <c r="N29" s="362"/>
      <c r="O29" s="362"/>
      <c r="P29" s="362"/>
      <c r="Q29" s="43"/>
      <c r="R29" s="43"/>
      <c r="S29" s="43"/>
      <c r="T29" s="43"/>
      <c r="U29" s="43"/>
      <c r="V29" s="43"/>
      <c r="W29" s="361">
        <f>ROUND(AZ54,2)</f>
        <v>0</v>
      </c>
      <c r="X29" s="362"/>
      <c r="Y29" s="362"/>
      <c r="Z29" s="362"/>
      <c r="AA29" s="362"/>
      <c r="AB29" s="362"/>
      <c r="AC29" s="362"/>
      <c r="AD29" s="362"/>
      <c r="AE29" s="362"/>
      <c r="AF29" s="43"/>
      <c r="AG29" s="43"/>
      <c r="AH29" s="43"/>
      <c r="AI29" s="43"/>
      <c r="AJ29" s="43"/>
      <c r="AK29" s="361">
        <f>ROUND(AV54,2)</f>
        <v>0</v>
      </c>
      <c r="AL29" s="362"/>
      <c r="AM29" s="362"/>
      <c r="AN29" s="362"/>
      <c r="AO29" s="362"/>
      <c r="AP29" s="43"/>
      <c r="AQ29" s="43"/>
      <c r="AR29" s="44"/>
      <c r="BE29" s="370"/>
    </row>
    <row r="30" spans="2:57" s="3" customFormat="1" ht="14.4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63">
        <v>0.15</v>
      </c>
      <c r="M30" s="362"/>
      <c r="N30" s="362"/>
      <c r="O30" s="362"/>
      <c r="P30" s="362"/>
      <c r="Q30" s="43"/>
      <c r="R30" s="43"/>
      <c r="S30" s="43"/>
      <c r="T30" s="43"/>
      <c r="U30" s="43"/>
      <c r="V30" s="43"/>
      <c r="W30" s="361">
        <f>ROUND(BA54,2)</f>
        <v>0</v>
      </c>
      <c r="X30" s="362"/>
      <c r="Y30" s="362"/>
      <c r="Z30" s="362"/>
      <c r="AA30" s="362"/>
      <c r="AB30" s="362"/>
      <c r="AC30" s="362"/>
      <c r="AD30" s="362"/>
      <c r="AE30" s="362"/>
      <c r="AF30" s="43"/>
      <c r="AG30" s="43"/>
      <c r="AH30" s="43"/>
      <c r="AI30" s="43"/>
      <c r="AJ30" s="43"/>
      <c r="AK30" s="361">
        <f>ROUND(AW54,2)</f>
        <v>0</v>
      </c>
      <c r="AL30" s="362"/>
      <c r="AM30" s="362"/>
      <c r="AN30" s="362"/>
      <c r="AO30" s="362"/>
      <c r="AP30" s="43"/>
      <c r="AQ30" s="43"/>
      <c r="AR30" s="44"/>
      <c r="BE30" s="370"/>
    </row>
    <row r="31" spans="2:57" s="3" customFormat="1" ht="14.4" customHeight="1" hidden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63">
        <v>0.21</v>
      </c>
      <c r="M31" s="362"/>
      <c r="N31" s="362"/>
      <c r="O31" s="362"/>
      <c r="P31" s="362"/>
      <c r="Q31" s="43"/>
      <c r="R31" s="43"/>
      <c r="S31" s="43"/>
      <c r="T31" s="43"/>
      <c r="U31" s="43"/>
      <c r="V31" s="43"/>
      <c r="W31" s="361">
        <f>ROUND(BB54,2)</f>
        <v>0</v>
      </c>
      <c r="X31" s="362"/>
      <c r="Y31" s="362"/>
      <c r="Z31" s="362"/>
      <c r="AA31" s="362"/>
      <c r="AB31" s="362"/>
      <c r="AC31" s="362"/>
      <c r="AD31" s="362"/>
      <c r="AE31" s="362"/>
      <c r="AF31" s="43"/>
      <c r="AG31" s="43"/>
      <c r="AH31" s="43"/>
      <c r="AI31" s="43"/>
      <c r="AJ31" s="43"/>
      <c r="AK31" s="361">
        <v>0</v>
      </c>
      <c r="AL31" s="362"/>
      <c r="AM31" s="362"/>
      <c r="AN31" s="362"/>
      <c r="AO31" s="362"/>
      <c r="AP31" s="43"/>
      <c r="AQ31" s="43"/>
      <c r="AR31" s="44"/>
      <c r="BE31" s="370"/>
    </row>
    <row r="32" spans="2:57" s="3" customFormat="1" ht="14.4" customHeight="1" hidden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63">
        <v>0.15</v>
      </c>
      <c r="M32" s="362"/>
      <c r="N32" s="362"/>
      <c r="O32" s="362"/>
      <c r="P32" s="362"/>
      <c r="Q32" s="43"/>
      <c r="R32" s="43"/>
      <c r="S32" s="43"/>
      <c r="T32" s="43"/>
      <c r="U32" s="43"/>
      <c r="V32" s="43"/>
      <c r="W32" s="361">
        <f>ROUND(BC54,2)</f>
        <v>0</v>
      </c>
      <c r="X32" s="362"/>
      <c r="Y32" s="362"/>
      <c r="Z32" s="362"/>
      <c r="AA32" s="362"/>
      <c r="AB32" s="362"/>
      <c r="AC32" s="362"/>
      <c r="AD32" s="362"/>
      <c r="AE32" s="362"/>
      <c r="AF32" s="43"/>
      <c r="AG32" s="43"/>
      <c r="AH32" s="43"/>
      <c r="AI32" s="43"/>
      <c r="AJ32" s="43"/>
      <c r="AK32" s="361">
        <v>0</v>
      </c>
      <c r="AL32" s="362"/>
      <c r="AM32" s="362"/>
      <c r="AN32" s="362"/>
      <c r="AO32" s="362"/>
      <c r="AP32" s="43"/>
      <c r="AQ32" s="43"/>
      <c r="AR32" s="44"/>
      <c r="BE32" s="370"/>
    </row>
    <row r="33" spans="2:44" s="3" customFormat="1" ht="14.4" customHeight="1" hidden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63">
        <v>0</v>
      </c>
      <c r="M33" s="362"/>
      <c r="N33" s="362"/>
      <c r="O33" s="362"/>
      <c r="P33" s="362"/>
      <c r="Q33" s="43"/>
      <c r="R33" s="43"/>
      <c r="S33" s="43"/>
      <c r="T33" s="43"/>
      <c r="U33" s="43"/>
      <c r="V33" s="43"/>
      <c r="W33" s="361">
        <f>ROUND(BD54,2)</f>
        <v>0</v>
      </c>
      <c r="X33" s="362"/>
      <c r="Y33" s="362"/>
      <c r="Z33" s="362"/>
      <c r="AA33" s="362"/>
      <c r="AB33" s="362"/>
      <c r="AC33" s="362"/>
      <c r="AD33" s="362"/>
      <c r="AE33" s="362"/>
      <c r="AF33" s="43"/>
      <c r="AG33" s="43"/>
      <c r="AH33" s="43"/>
      <c r="AI33" s="43"/>
      <c r="AJ33" s="43"/>
      <c r="AK33" s="361">
        <v>0</v>
      </c>
      <c r="AL33" s="362"/>
      <c r="AM33" s="362"/>
      <c r="AN33" s="362"/>
      <c r="AO33" s="362"/>
      <c r="AP33" s="43"/>
      <c r="AQ33" s="43"/>
      <c r="AR33" s="44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5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64" t="s">
        <v>50</v>
      </c>
      <c r="Y35" s="365"/>
      <c r="Z35" s="365"/>
      <c r="AA35" s="365"/>
      <c r="AB35" s="365"/>
      <c r="AC35" s="47"/>
      <c r="AD35" s="47"/>
      <c r="AE35" s="47"/>
      <c r="AF35" s="47"/>
      <c r="AG35" s="47"/>
      <c r="AH35" s="47"/>
      <c r="AI35" s="47"/>
      <c r="AJ35" s="47"/>
      <c r="AK35" s="366">
        <f>SUM(AK26:AK33)</f>
        <v>0</v>
      </c>
      <c r="AL35" s="365"/>
      <c r="AM35" s="365"/>
      <c r="AN35" s="365"/>
      <c r="AO35" s="367"/>
      <c r="AP35" s="45"/>
      <c r="AQ35" s="45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" customHeight="1">
      <c r="A42" s="36"/>
      <c r="B42" s="37"/>
      <c r="C42" s="25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1830/2020/2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50" t="str">
        <f>K6</f>
        <v>Trutnov, ulice Školní  čp.13 - Sanace vlhkosti sklepních prostor, III.+IV. etapa</v>
      </c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58"/>
      <c r="AQ45" s="58"/>
      <c r="AR45" s="59"/>
    </row>
    <row r="46" spans="1:57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52" t="str">
        <f>IF(AN8="","",AN8)</f>
        <v>10. 4. 2020</v>
      </c>
      <c r="AN47" s="352"/>
      <c r="AO47" s="38"/>
      <c r="AP47" s="38"/>
      <c r="AQ47" s="38"/>
      <c r="AR47" s="41"/>
      <c r="BE47" s="36"/>
    </row>
    <row r="48" spans="1:57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15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Město Trutnov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53" t="str">
        <f>IF(E17="","",E17)</f>
        <v>Ing. J.Chaloupský, Trutnov</v>
      </c>
      <c r="AN49" s="354"/>
      <c r="AO49" s="354"/>
      <c r="AP49" s="354"/>
      <c r="AQ49" s="38"/>
      <c r="AR49" s="41"/>
      <c r="AS49" s="355" t="s">
        <v>52</v>
      </c>
      <c r="AT49" s="356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15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53" t="str">
        <f>IF(E20="","",E20)</f>
        <v>Ing.Jiřičková</v>
      </c>
      <c r="AN50" s="354"/>
      <c r="AO50" s="354"/>
      <c r="AP50" s="354"/>
      <c r="AQ50" s="38"/>
      <c r="AR50" s="41"/>
      <c r="AS50" s="357"/>
      <c r="AT50" s="358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59"/>
      <c r="AT51" s="360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46" t="s">
        <v>53</v>
      </c>
      <c r="D52" s="347"/>
      <c r="E52" s="347"/>
      <c r="F52" s="347"/>
      <c r="G52" s="347"/>
      <c r="H52" s="68"/>
      <c r="I52" s="348" t="s">
        <v>54</v>
      </c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9" t="s">
        <v>55</v>
      </c>
      <c r="AH52" s="347"/>
      <c r="AI52" s="347"/>
      <c r="AJ52" s="347"/>
      <c r="AK52" s="347"/>
      <c r="AL52" s="347"/>
      <c r="AM52" s="347"/>
      <c r="AN52" s="348" t="s">
        <v>56</v>
      </c>
      <c r="AO52" s="347"/>
      <c r="AP52" s="347"/>
      <c r="AQ52" s="69" t="s">
        <v>57</v>
      </c>
      <c r="AR52" s="41"/>
      <c r="AS52" s="70" t="s">
        <v>58</v>
      </c>
      <c r="AT52" s="71" t="s">
        <v>59</v>
      </c>
      <c r="AU52" s="71" t="s">
        <v>60</v>
      </c>
      <c r="AV52" s="71" t="s">
        <v>61</v>
      </c>
      <c r="AW52" s="71" t="s">
        <v>62</v>
      </c>
      <c r="AX52" s="71" t="s">
        <v>63</v>
      </c>
      <c r="AY52" s="71" t="s">
        <v>64</v>
      </c>
      <c r="AZ52" s="71" t="s">
        <v>65</v>
      </c>
      <c r="BA52" s="71" t="s">
        <v>66</v>
      </c>
      <c r="BB52" s="71" t="s">
        <v>67</v>
      </c>
      <c r="BC52" s="71" t="s">
        <v>68</v>
      </c>
      <c r="BD52" s="72" t="s">
        <v>69</v>
      </c>
      <c r="BE52" s="36"/>
    </row>
    <row r="53" spans="1:57" s="2" customFormat="1" ht="10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" customHeight="1">
      <c r="B54" s="76"/>
      <c r="C54" s="77" t="s">
        <v>70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44">
        <f>ROUND(SUM(AG55:AG56),2)</f>
        <v>0</v>
      </c>
      <c r="AH54" s="344"/>
      <c r="AI54" s="344"/>
      <c r="AJ54" s="344"/>
      <c r="AK54" s="344"/>
      <c r="AL54" s="344"/>
      <c r="AM54" s="344"/>
      <c r="AN54" s="345">
        <f>SUM(AG54,AT54)</f>
        <v>0</v>
      </c>
      <c r="AO54" s="345"/>
      <c r="AP54" s="345"/>
      <c r="AQ54" s="80" t="s">
        <v>19</v>
      </c>
      <c r="AR54" s="81"/>
      <c r="AS54" s="82">
        <f>ROUND(SUM(AS55:AS56),2)</f>
        <v>0</v>
      </c>
      <c r="AT54" s="83">
        <f>ROUND(SUM(AV54:AW54),2)</f>
        <v>0</v>
      </c>
      <c r="AU54" s="84">
        <f>ROUND(SUM(AU55:AU56),5)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ROUND(SUM(AZ55:AZ56),2)</f>
        <v>0</v>
      </c>
      <c r="BA54" s="83">
        <f>ROUND(SUM(BA55:BA56),2)</f>
        <v>0</v>
      </c>
      <c r="BB54" s="83">
        <f>ROUND(SUM(BB55:BB56),2)</f>
        <v>0</v>
      </c>
      <c r="BC54" s="83">
        <f>ROUND(SUM(BC55:BC56),2)</f>
        <v>0</v>
      </c>
      <c r="BD54" s="85">
        <f>ROUND(SUM(BD55:BD56),2)</f>
        <v>0</v>
      </c>
      <c r="BS54" s="86" t="s">
        <v>71</v>
      </c>
      <c r="BT54" s="86" t="s">
        <v>72</v>
      </c>
      <c r="BU54" s="87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1:91" s="7" customFormat="1" ht="24.75" customHeight="1">
      <c r="A55" s="88" t="s">
        <v>76</v>
      </c>
      <c r="B55" s="89"/>
      <c r="C55" s="90"/>
      <c r="D55" s="343" t="s">
        <v>77</v>
      </c>
      <c r="E55" s="343"/>
      <c r="F55" s="343"/>
      <c r="G55" s="343"/>
      <c r="H55" s="343"/>
      <c r="I55" s="91"/>
      <c r="J55" s="343" t="s">
        <v>78</v>
      </c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1">
        <f>'03 - III. Etapa -proveden...'!J30</f>
        <v>0</v>
      </c>
      <c r="AH55" s="342"/>
      <c r="AI55" s="342"/>
      <c r="AJ55" s="342"/>
      <c r="AK55" s="342"/>
      <c r="AL55" s="342"/>
      <c r="AM55" s="342"/>
      <c r="AN55" s="341">
        <f>SUM(AG55,AT55)</f>
        <v>0</v>
      </c>
      <c r="AO55" s="342"/>
      <c r="AP55" s="342"/>
      <c r="AQ55" s="92" t="s">
        <v>79</v>
      </c>
      <c r="AR55" s="93"/>
      <c r="AS55" s="94">
        <v>0</v>
      </c>
      <c r="AT55" s="95">
        <f>ROUND(SUM(AV55:AW55),2)</f>
        <v>0</v>
      </c>
      <c r="AU55" s="96">
        <f>'03 - III. Etapa -proveden...'!P96</f>
        <v>0</v>
      </c>
      <c r="AV55" s="95">
        <f>'03 - III. Etapa -proveden...'!J33</f>
        <v>0</v>
      </c>
      <c r="AW55" s="95">
        <f>'03 - III. Etapa -proveden...'!J34</f>
        <v>0</v>
      </c>
      <c r="AX55" s="95">
        <f>'03 - III. Etapa -proveden...'!J35</f>
        <v>0</v>
      </c>
      <c r="AY55" s="95">
        <f>'03 - III. Etapa -proveden...'!J36</f>
        <v>0</v>
      </c>
      <c r="AZ55" s="95">
        <f>'03 - III. Etapa -proveden...'!F33</f>
        <v>0</v>
      </c>
      <c r="BA55" s="95">
        <f>'03 - III. Etapa -proveden...'!F34</f>
        <v>0</v>
      </c>
      <c r="BB55" s="95">
        <f>'03 - III. Etapa -proveden...'!F35</f>
        <v>0</v>
      </c>
      <c r="BC55" s="95">
        <f>'03 - III. Etapa -proveden...'!F36</f>
        <v>0</v>
      </c>
      <c r="BD55" s="97">
        <f>'03 - III. Etapa -proveden...'!F37</f>
        <v>0</v>
      </c>
      <c r="BT55" s="98" t="s">
        <v>80</v>
      </c>
      <c r="BV55" s="98" t="s">
        <v>74</v>
      </c>
      <c r="BW55" s="98" t="s">
        <v>81</v>
      </c>
      <c r="BX55" s="98" t="s">
        <v>5</v>
      </c>
      <c r="CL55" s="98" t="s">
        <v>19</v>
      </c>
      <c r="CM55" s="98" t="s">
        <v>82</v>
      </c>
    </row>
    <row r="56" spans="1:91" s="7" customFormat="1" ht="37.5" customHeight="1">
      <c r="A56" s="88" t="s">
        <v>76</v>
      </c>
      <c r="B56" s="89"/>
      <c r="C56" s="90"/>
      <c r="D56" s="343" t="s">
        <v>83</v>
      </c>
      <c r="E56" s="343"/>
      <c r="F56" s="343"/>
      <c r="G56" s="343"/>
      <c r="H56" s="343"/>
      <c r="I56" s="91"/>
      <c r="J56" s="343" t="s">
        <v>84</v>
      </c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1">
        <f>'04 - IV. Etapa - opravy v...'!J30</f>
        <v>0</v>
      </c>
      <c r="AH56" s="342"/>
      <c r="AI56" s="342"/>
      <c r="AJ56" s="342"/>
      <c r="AK56" s="342"/>
      <c r="AL56" s="342"/>
      <c r="AM56" s="342"/>
      <c r="AN56" s="341">
        <f>SUM(AG56,AT56)</f>
        <v>0</v>
      </c>
      <c r="AO56" s="342"/>
      <c r="AP56" s="342"/>
      <c r="AQ56" s="92" t="s">
        <v>79</v>
      </c>
      <c r="AR56" s="93"/>
      <c r="AS56" s="99">
        <v>0</v>
      </c>
      <c r="AT56" s="100">
        <f>ROUND(SUM(AV56:AW56),2)</f>
        <v>0</v>
      </c>
      <c r="AU56" s="101">
        <f>'04 - IV. Etapa - opravy v...'!P97</f>
        <v>0</v>
      </c>
      <c r="AV56" s="100">
        <f>'04 - IV. Etapa - opravy v...'!J33</f>
        <v>0</v>
      </c>
      <c r="AW56" s="100">
        <f>'04 - IV. Etapa - opravy v...'!J34</f>
        <v>0</v>
      </c>
      <c r="AX56" s="100">
        <f>'04 - IV. Etapa - opravy v...'!J35</f>
        <v>0</v>
      </c>
      <c r="AY56" s="100">
        <f>'04 - IV. Etapa - opravy v...'!J36</f>
        <v>0</v>
      </c>
      <c r="AZ56" s="100">
        <f>'04 - IV. Etapa - opravy v...'!F33</f>
        <v>0</v>
      </c>
      <c r="BA56" s="100">
        <f>'04 - IV. Etapa - opravy v...'!F34</f>
        <v>0</v>
      </c>
      <c r="BB56" s="100">
        <f>'04 - IV. Etapa - opravy v...'!F35</f>
        <v>0</v>
      </c>
      <c r="BC56" s="100">
        <f>'04 - IV. Etapa - opravy v...'!F36</f>
        <v>0</v>
      </c>
      <c r="BD56" s="102">
        <f>'04 - IV. Etapa - opravy v...'!F37</f>
        <v>0</v>
      </c>
      <c r="BT56" s="98" t="s">
        <v>80</v>
      </c>
      <c r="BV56" s="98" t="s">
        <v>74</v>
      </c>
      <c r="BW56" s="98" t="s">
        <v>85</v>
      </c>
      <c r="BX56" s="98" t="s">
        <v>5</v>
      </c>
      <c r="CL56" s="98" t="s">
        <v>19</v>
      </c>
      <c r="CM56" s="98" t="s">
        <v>82</v>
      </c>
    </row>
    <row r="57" spans="1:57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s="2" customFormat="1" ht="6.9" customHeight="1">
      <c r="A58" s="36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sheetProtection algorithmName="SHA-512" hashValue="e+3XO+bxHCjfralvV7fcUpiWENAOTLDxm+1pZVIWOtR8wl/XrZf8SCWNQW+XEQka/6OVsN7Bx4ke/aX+gIKbwA==" saltValue="1KphdlLVCEjjwMEdTc5XIgJet9OTNSfJZlbL5UJnf5QmTaVTSchlQ6fl400ROHOfEiIy0t+Mb+UU8SuElKeq2w==" spinCount="100000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</mergeCells>
  <hyperlinks>
    <hyperlink ref="A55" location="'03 - III. Etapa -proveden...'!C2" display="/"/>
    <hyperlink ref="A56" location="'04 - IV. Etapa - opravy 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35"/>
  <sheetViews>
    <sheetView showGridLines="0" workbookViewId="0" topLeftCell="A1">
      <selection activeCell="E18" sqref="E18:H1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03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9" t="s">
        <v>81</v>
      </c>
      <c r="AZ2" s="104" t="s">
        <v>86</v>
      </c>
      <c r="BA2" s="104" t="s">
        <v>19</v>
      </c>
      <c r="BB2" s="104" t="s">
        <v>19</v>
      </c>
      <c r="BC2" s="104" t="s">
        <v>87</v>
      </c>
      <c r="BD2" s="104" t="s">
        <v>82</v>
      </c>
    </row>
    <row r="3" spans="2:56" s="1" customFormat="1" ht="6.9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22"/>
      <c r="AT3" s="19" t="s">
        <v>82</v>
      </c>
      <c r="AZ3" s="104" t="s">
        <v>88</v>
      </c>
      <c r="BA3" s="104" t="s">
        <v>19</v>
      </c>
      <c r="BB3" s="104" t="s">
        <v>19</v>
      </c>
      <c r="BC3" s="104" t="s">
        <v>89</v>
      </c>
      <c r="BD3" s="104" t="s">
        <v>82</v>
      </c>
    </row>
    <row r="4" spans="2:56" s="1" customFormat="1" ht="24.9" customHeight="1">
      <c r="B4" s="22"/>
      <c r="D4" s="108" t="s">
        <v>90</v>
      </c>
      <c r="I4" s="103"/>
      <c r="L4" s="22"/>
      <c r="M4" s="109" t="s">
        <v>10</v>
      </c>
      <c r="AT4" s="19" t="s">
        <v>4</v>
      </c>
      <c r="AZ4" s="104" t="s">
        <v>91</v>
      </c>
      <c r="BA4" s="104" t="s">
        <v>19</v>
      </c>
      <c r="BB4" s="104" t="s">
        <v>19</v>
      </c>
      <c r="BC4" s="104" t="s">
        <v>92</v>
      </c>
      <c r="BD4" s="104" t="s">
        <v>82</v>
      </c>
    </row>
    <row r="5" spans="2:56" s="1" customFormat="1" ht="6.9" customHeight="1">
      <c r="B5" s="22"/>
      <c r="I5" s="103"/>
      <c r="L5" s="22"/>
      <c r="AZ5" s="104" t="s">
        <v>93</v>
      </c>
      <c r="BA5" s="104" t="s">
        <v>19</v>
      </c>
      <c r="BB5" s="104" t="s">
        <v>19</v>
      </c>
      <c r="BC5" s="104" t="s">
        <v>94</v>
      </c>
      <c r="BD5" s="104" t="s">
        <v>82</v>
      </c>
    </row>
    <row r="6" spans="2:56" s="1" customFormat="1" ht="12" customHeight="1">
      <c r="B6" s="22"/>
      <c r="D6" s="110" t="s">
        <v>16</v>
      </c>
      <c r="I6" s="103"/>
      <c r="L6" s="22"/>
      <c r="AZ6" s="104" t="s">
        <v>95</v>
      </c>
      <c r="BA6" s="104" t="s">
        <v>19</v>
      </c>
      <c r="BB6" s="104" t="s">
        <v>19</v>
      </c>
      <c r="BC6" s="104" t="s">
        <v>96</v>
      </c>
      <c r="BD6" s="104" t="s">
        <v>82</v>
      </c>
    </row>
    <row r="7" spans="2:56" s="1" customFormat="1" ht="23.25" customHeight="1">
      <c r="B7" s="22"/>
      <c r="E7" s="383" t="str">
        <f>'Rekapitulace stavby'!K6</f>
        <v>Trutnov, ulice Školní  čp.13 - Sanace vlhkosti sklepních prostor, III.+IV. etapa</v>
      </c>
      <c r="F7" s="384"/>
      <c r="G7" s="384"/>
      <c r="H7" s="384"/>
      <c r="I7" s="103"/>
      <c r="L7" s="22"/>
      <c r="AZ7" s="104" t="s">
        <v>97</v>
      </c>
      <c r="BA7" s="104" t="s">
        <v>19</v>
      </c>
      <c r="BB7" s="104" t="s">
        <v>19</v>
      </c>
      <c r="BC7" s="104" t="s">
        <v>98</v>
      </c>
      <c r="BD7" s="104" t="s">
        <v>82</v>
      </c>
    </row>
    <row r="8" spans="1:56" s="2" customFormat="1" ht="12" customHeight="1">
      <c r="A8" s="36"/>
      <c r="B8" s="41"/>
      <c r="C8" s="36"/>
      <c r="D8" s="110" t="s">
        <v>99</v>
      </c>
      <c r="E8" s="36"/>
      <c r="F8" s="36"/>
      <c r="G8" s="36"/>
      <c r="H8" s="36"/>
      <c r="I8" s="111"/>
      <c r="J8" s="36"/>
      <c r="K8" s="36"/>
      <c r="L8" s="11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104" t="s">
        <v>100</v>
      </c>
      <c r="BA8" s="104" t="s">
        <v>19</v>
      </c>
      <c r="BB8" s="104" t="s">
        <v>19</v>
      </c>
      <c r="BC8" s="104" t="s">
        <v>101</v>
      </c>
      <c r="BD8" s="104" t="s">
        <v>82</v>
      </c>
    </row>
    <row r="9" spans="1:56" s="2" customFormat="1" ht="24.75" customHeight="1">
      <c r="A9" s="36"/>
      <c r="B9" s="41"/>
      <c r="C9" s="36"/>
      <c r="D9" s="36"/>
      <c r="E9" s="385" t="s">
        <v>102</v>
      </c>
      <c r="F9" s="386"/>
      <c r="G9" s="386"/>
      <c r="H9" s="386"/>
      <c r="I9" s="111"/>
      <c r="J9" s="36"/>
      <c r="K9" s="36"/>
      <c r="L9" s="11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104" t="s">
        <v>103</v>
      </c>
      <c r="BA9" s="104" t="s">
        <v>19</v>
      </c>
      <c r="BB9" s="104" t="s">
        <v>19</v>
      </c>
      <c r="BC9" s="104" t="s">
        <v>104</v>
      </c>
      <c r="BD9" s="104" t="s">
        <v>82</v>
      </c>
    </row>
    <row r="10" spans="1:56" s="2" customFormat="1" ht="12">
      <c r="A10" s="36"/>
      <c r="B10" s="41"/>
      <c r="C10" s="36"/>
      <c r="D10" s="36"/>
      <c r="E10" s="36"/>
      <c r="F10" s="36"/>
      <c r="G10" s="36"/>
      <c r="H10" s="36"/>
      <c r="I10" s="111"/>
      <c r="J10" s="36"/>
      <c r="K10" s="36"/>
      <c r="L10" s="11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Z10" s="104" t="s">
        <v>105</v>
      </c>
      <c r="BA10" s="104" t="s">
        <v>19</v>
      </c>
      <c r="BB10" s="104" t="s">
        <v>19</v>
      </c>
      <c r="BC10" s="104" t="s">
        <v>106</v>
      </c>
      <c r="BD10" s="104" t="s">
        <v>82</v>
      </c>
    </row>
    <row r="11" spans="1:31" s="2" customFormat="1" ht="12" customHeight="1">
      <c r="A11" s="36"/>
      <c r="B11" s="41"/>
      <c r="C11" s="36"/>
      <c r="D11" s="110" t="s">
        <v>18</v>
      </c>
      <c r="E11" s="36"/>
      <c r="F11" s="113" t="s">
        <v>19</v>
      </c>
      <c r="G11" s="36"/>
      <c r="H11" s="36"/>
      <c r="I11" s="114" t="s">
        <v>20</v>
      </c>
      <c r="J11" s="113" t="s">
        <v>19</v>
      </c>
      <c r="K11" s="36"/>
      <c r="L11" s="11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0" t="s">
        <v>21</v>
      </c>
      <c r="E12" s="36"/>
      <c r="F12" s="113" t="s">
        <v>22</v>
      </c>
      <c r="G12" s="36"/>
      <c r="H12" s="36"/>
      <c r="I12" s="114" t="s">
        <v>23</v>
      </c>
      <c r="J12" s="115" t="str">
        <f>'Rekapitulace stavby'!AN8</f>
        <v>10. 4. 2020</v>
      </c>
      <c r="K12" s="36"/>
      <c r="L12" s="11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1"/>
      <c r="J13" s="36"/>
      <c r="K13" s="36"/>
      <c r="L13" s="11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0" t="s">
        <v>25</v>
      </c>
      <c r="E14" s="36"/>
      <c r="F14" s="36"/>
      <c r="G14" s="36"/>
      <c r="H14" s="36"/>
      <c r="I14" s="114" t="s">
        <v>26</v>
      </c>
      <c r="J14" s="113" t="s">
        <v>19</v>
      </c>
      <c r="K14" s="36"/>
      <c r="L14" s="11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3" t="s">
        <v>27</v>
      </c>
      <c r="F15" s="36"/>
      <c r="G15" s="36"/>
      <c r="H15" s="36"/>
      <c r="I15" s="114" t="s">
        <v>28</v>
      </c>
      <c r="J15" s="113" t="s">
        <v>19</v>
      </c>
      <c r="K15" s="36"/>
      <c r="L15" s="11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1"/>
      <c r="J16" s="36"/>
      <c r="K16" s="36"/>
      <c r="L16" s="11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0" t="s">
        <v>29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7" t="str">
        <f>'Rekapitulace stavby'!E14</f>
        <v>Vyplň údaj</v>
      </c>
      <c r="F18" s="388"/>
      <c r="G18" s="388"/>
      <c r="H18" s="388"/>
      <c r="I18" s="114" t="s">
        <v>28</v>
      </c>
      <c r="J18" s="32" t="str">
        <f>'Rekapitulace stavby'!AN14</f>
        <v>Vyplň údaj</v>
      </c>
      <c r="K18" s="36"/>
      <c r="L18" s="11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1"/>
      <c r="J19" s="36"/>
      <c r="K19" s="36"/>
      <c r="L19" s="11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0" t="s">
        <v>31</v>
      </c>
      <c r="E20" s="36"/>
      <c r="F20" s="36"/>
      <c r="G20" s="36"/>
      <c r="H20" s="36"/>
      <c r="I20" s="114" t="s">
        <v>26</v>
      </c>
      <c r="J20" s="113" t="s">
        <v>19</v>
      </c>
      <c r="K20" s="36"/>
      <c r="L20" s="11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3" t="s">
        <v>32</v>
      </c>
      <c r="F21" s="36"/>
      <c r="G21" s="36"/>
      <c r="H21" s="36"/>
      <c r="I21" s="114" t="s">
        <v>28</v>
      </c>
      <c r="J21" s="113" t="s">
        <v>19</v>
      </c>
      <c r="K21" s="36"/>
      <c r="L21" s="11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1"/>
      <c r="J22" s="36"/>
      <c r="K22" s="36"/>
      <c r="L22" s="11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0" t="s">
        <v>34</v>
      </c>
      <c r="E23" s="36"/>
      <c r="F23" s="36"/>
      <c r="G23" s="36"/>
      <c r="H23" s="36"/>
      <c r="I23" s="114" t="s">
        <v>26</v>
      </c>
      <c r="J23" s="113" t="s">
        <v>19</v>
      </c>
      <c r="K23" s="36"/>
      <c r="L23" s="11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3" t="s">
        <v>35</v>
      </c>
      <c r="F24" s="36"/>
      <c r="G24" s="36"/>
      <c r="H24" s="36"/>
      <c r="I24" s="114" t="s">
        <v>28</v>
      </c>
      <c r="J24" s="113" t="s">
        <v>19</v>
      </c>
      <c r="K24" s="36"/>
      <c r="L24" s="11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1"/>
      <c r="J25" s="36"/>
      <c r="K25" s="36"/>
      <c r="L25" s="11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0" t="s">
        <v>36</v>
      </c>
      <c r="E26" s="36"/>
      <c r="F26" s="36"/>
      <c r="G26" s="36"/>
      <c r="H26" s="36"/>
      <c r="I26" s="111"/>
      <c r="J26" s="36"/>
      <c r="K26" s="36"/>
      <c r="L26" s="11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6"/>
      <c r="B27" s="117"/>
      <c r="C27" s="116"/>
      <c r="D27" s="116"/>
      <c r="E27" s="389" t="s">
        <v>19</v>
      </c>
      <c r="F27" s="389"/>
      <c r="G27" s="389"/>
      <c r="H27" s="389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1"/>
      <c r="J28" s="36"/>
      <c r="K28" s="36"/>
      <c r="L28" s="11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0"/>
      <c r="E29" s="120"/>
      <c r="F29" s="120"/>
      <c r="G29" s="120"/>
      <c r="H29" s="120"/>
      <c r="I29" s="121"/>
      <c r="J29" s="120"/>
      <c r="K29" s="120"/>
      <c r="L29" s="11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2" t="s">
        <v>38</v>
      </c>
      <c r="E30" s="36"/>
      <c r="F30" s="36"/>
      <c r="G30" s="36"/>
      <c r="H30" s="36"/>
      <c r="I30" s="111"/>
      <c r="J30" s="123">
        <f>ROUND(J96,2)</f>
        <v>0</v>
      </c>
      <c r="K30" s="36"/>
      <c r="L30" s="11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0"/>
      <c r="E31" s="120"/>
      <c r="F31" s="120"/>
      <c r="G31" s="120"/>
      <c r="H31" s="120"/>
      <c r="I31" s="121"/>
      <c r="J31" s="120"/>
      <c r="K31" s="120"/>
      <c r="L31" s="11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4" t="s">
        <v>40</v>
      </c>
      <c r="G32" s="36"/>
      <c r="H32" s="36"/>
      <c r="I32" s="125" t="s">
        <v>39</v>
      </c>
      <c r="J32" s="124" t="s">
        <v>41</v>
      </c>
      <c r="K32" s="36"/>
      <c r="L32" s="11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26" t="s">
        <v>42</v>
      </c>
      <c r="E33" s="110" t="s">
        <v>43</v>
      </c>
      <c r="F33" s="127">
        <f>ROUND((SUM(BE96:BE334)),2)</f>
        <v>0</v>
      </c>
      <c r="G33" s="36"/>
      <c r="H33" s="36"/>
      <c r="I33" s="128">
        <v>0.21</v>
      </c>
      <c r="J33" s="127">
        <f>ROUND(((SUM(BE96:BE334))*I33),2)</f>
        <v>0</v>
      </c>
      <c r="K33" s="36"/>
      <c r="L33" s="11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0" t="s">
        <v>44</v>
      </c>
      <c r="F34" s="127">
        <f>ROUND((SUM(BF96:BF334)),2)</f>
        <v>0</v>
      </c>
      <c r="G34" s="36"/>
      <c r="H34" s="36"/>
      <c r="I34" s="128">
        <v>0.15</v>
      </c>
      <c r="J34" s="127">
        <f>ROUND(((SUM(BF96:BF334))*I34),2)</f>
        <v>0</v>
      </c>
      <c r="K34" s="36"/>
      <c r="L34" s="11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0" t="s">
        <v>45</v>
      </c>
      <c r="F35" s="127">
        <f>ROUND((SUM(BG96:BG334)),2)</f>
        <v>0</v>
      </c>
      <c r="G35" s="36"/>
      <c r="H35" s="36"/>
      <c r="I35" s="128">
        <v>0.21</v>
      </c>
      <c r="J35" s="127">
        <f>0</f>
        <v>0</v>
      </c>
      <c r="K35" s="36"/>
      <c r="L35" s="11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0" t="s">
        <v>46</v>
      </c>
      <c r="F36" s="127">
        <f>ROUND((SUM(BH96:BH334)),2)</f>
        <v>0</v>
      </c>
      <c r="G36" s="36"/>
      <c r="H36" s="36"/>
      <c r="I36" s="128">
        <v>0.15</v>
      </c>
      <c r="J36" s="127">
        <f>0</f>
        <v>0</v>
      </c>
      <c r="K36" s="36"/>
      <c r="L36" s="11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0" t="s">
        <v>47</v>
      </c>
      <c r="F37" s="127">
        <f>ROUND((SUM(BI96:BI334)),2)</f>
        <v>0</v>
      </c>
      <c r="G37" s="36"/>
      <c r="H37" s="36"/>
      <c r="I37" s="128">
        <v>0</v>
      </c>
      <c r="J37" s="127">
        <f>0</f>
        <v>0</v>
      </c>
      <c r="K37" s="36"/>
      <c r="L37" s="11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1"/>
      <c r="J38" s="36"/>
      <c r="K38" s="36"/>
      <c r="L38" s="11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9"/>
      <c r="D39" s="130" t="s">
        <v>48</v>
      </c>
      <c r="E39" s="131"/>
      <c r="F39" s="131"/>
      <c r="G39" s="132" t="s">
        <v>49</v>
      </c>
      <c r="H39" s="133" t="s">
        <v>50</v>
      </c>
      <c r="I39" s="134"/>
      <c r="J39" s="135">
        <f>SUM(J30:J37)</f>
        <v>0</v>
      </c>
      <c r="K39" s="136"/>
      <c r="L39" s="11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37"/>
      <c r="C40" s="138"/>
      <c r="D40" s="138"/>
      <c r="E40" s="138"/>
      <c r="F40" s="138"/>
      <c r="G40" s="138"/>
      <c r="H40" s="138"/>
      <c r="I40" s="139"/>
      <c r="J40" s="138"/>
      <c r="K40" s="138"/>
      <c r="L40" s="11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0"/>
      <c r="C44" s="141"/>
      <c r="D44" s="141"/>
      <c r="E44" s="141"/>
      <c r="F44" s="141"/>
      <c r="G44" s="141"/>
      <c r="H44" s="141"/>
      <c r="I44" s="142"/>
      <c r="J44" s="141"/>
      <c r="K44" s="141"/>
      <c r="L44" s="11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107</v>
      </c>
      <c r="D45" s="38"/>
      <c r="E45" s="38"/>
      <c r="F45" s="38"/>
      <c r="G45" s="38"/>
      <c r="H45" s="38"/>
      <c r="I45" s="111"/>
      <c r="J45" s="38"/>
      <c r="K45" s="38"/>
      <c r="L45" s="11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1"/>
      <c r="J46" s="38"/>
      <c r="K46" s="38"/>
      <c r="L46" s="11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1"/>
      <c r="J47" s="38"/>
      <c r="K47" s="38"/>
      <c r="L47" s="11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3.25" customHeight="1">
      <c r="A48" s="36"/>
      <c r="B48" s="37"/>
      <c r="C48" s="38"/>
      <c r="D48" s="38"/>
      <c r="E48" s="381" t="str">
        <f>E7</f>
        <v>Trutnov, ulice Školní  čp.13 - Sanace vlhkosti sklepních prostor, III.+IV. etapa</v>
      </c>
      <c r="F48" s="382"/>
      <c r="G48" s="382"/>
      <c r="H48" s="382"/>
      <c r="I48" s="111"/>
      <c r="J48" s="38"/>
      <c r="K48" s="38"/>
      <c r="L48" s="11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99</v>
      </c>
      <c r="D49" s="38"/>
      <c r="E49" s="38"/>
      <c r="F49" s="38"/>
      <c r="G49" s="38"/>
      <c r="H49" s="38"/>
      <c r="I49" s="111"/>
      <c r="J49" s="38"/>
      <c r="K49" s="38"/>
      <c r="L49" s="11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24.75" customHeight="1">
      <c r="A50" s="36"/>
      <c r="B50" s="37"/>
      <c r="C50" s="38"/>
      <c r="D50" s="38"/>
      <c r="E50" s="350" t="str">
        <f>E9</f>
        <v>03 - III. Etapa -provedení vnějších drenáží a isolací , dokončení vnitřní kanalizace</v>
      </c>
      <c r="F50" s="380"/>
      <c r="G50" s="380"/>
      <c r="H50" s="380"/>
      <c r="I50" s="111"/>
      <c r="J50" s="38"/>
      <c r="K50" s="38"/>
      <c r="L50" s="11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1"/>
      <c r="J51" s="38"/>
      <c r="K51" s="38"/>
      <c r="L51" s="11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114" t="s">
        <v>23</v>
      </c>
      <c r="J52" s="61" t="str">
        <f>IF(J12="","",J12)</f>
        <v>10. 4. 2020</v>
      </c>
      <c r="K52" s="38"/>
      <c r="L52" s="11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1"/>
      <c r="J53" s="38"/>
      <c r="K53" s="38"/>
      <c r="L53" s="11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1" t="s">
        <v>25</v>
      </c>
      <c r="D54" s="38"/>
      <c r="E54" s="38"/>
      <c r="F54" s="29" t="str">
        <f>E15</f>
        <v>Město Trutnov</v>
      </c>
      <c r="G54" s="38"/>
      <c r="H54" s="38"/>
      <c r="I54" s="114" t="s">
        <v>31</v>
      </c>
      <c r="J54" s="34" t="str">
        <f>E21</f>
        <v>Ing. J.Chaloupský, Trutnov</v>
      </c>
      <c r="K54" s="38"/>
      <c r="L54" s="11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114" t="s">
        <v>34</v>
      </c>
      <c r="J55" s="34" t="str">
        <f>E24</f>
        <v>Ing.Jiřičková</v>
      </c>
      <c r="K55" s="38"/>
      <c r="L55" s="11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1"/>
      <c r="J56" s="38"/>
      <c r="K56" s="38"/>
      <c r="L56" s="11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3" t="s">
        <v>108</v>
      </c>
      <c r="D57" s="144"/>
      <c r="E57" s="144"/>
      <c r="F57" s="144"/>
      <c r="G57" s="144"/>
      <c r="H57" s="144"/>
      <c r="I57" s="145"/>
      <c r="J57" s="146" t="s">
        <v>109</v>
      </c>
      <c r="K57" s="144"/>
      <c r="L57" s="11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1"/>
      <c r="J58" s="38"/>
      <c r="K58" s="38"/>
      <c r="L58" s="11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47" t="s">
        <v>70</v>
      </c>
      <c r="D59" s="38"/>
      <c r="E59" s="38"/>
      <c r="F59" s="38"/>
      <c r="G59" s="38"/>
      <c r="H59" s="38"/>
      <c r="I59" s="111"/>
      <c r="J59" s="79">
        <f>J96</f>
        <v>0</v>
      </c>
      <c r="K59" s="38"/>
      <c r="L59" s="11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110</v>
      </c>
    </row>
    <row r="60" spans="2:12" s="9" customFormat="1" ht="24.9" customHeight="1">
      <c r="B60" s="148"/>
      <c r="C60" s="149"/>
      <c r="D60" s="150" t="s">
        <v>111</v>
      </c>
      <c r="E60" s="151"/>
      <c r="F60" s="151"/>
      <c r="G60" s="151"/>
      <c r="H60" s="151"/>
      <c r="I60" s="152"/>
      <c r="J60" s="153">
        <f>J97</f>
        <v>0</v>
      </c>
      <c r="K60" s="149"/>
      <c r="L60" s="154"/>
    </row>
    <row r="61" spans="2:12" s="10" customFormat="1" ht="19.95" customHeight="1">
      <c r="B61" s="155"/>
      <c r="C61" s="156"/>
      <c r="D61" s="157" t="s">
        <v>112</v>
      </c>
      <c r="E61" s="158"/>
      <c r="F61" s="158"/>
      <c r="G61" s="158"/>
      <c r="H61" s="158"/>
      <c r="I61" s="159"/>
      <c r="J61" s="160">
        <f>J98</f>
        <v>0</v>
      </c>
      <c r="K61" s="156"/>
      <c r="L61" s="161"/>
    </row>
    <row r="62" spans="2:12" s="10" customFormat="1" ht="19.95" customHeight="1">
      <c r="B62" s="155"/>
      <c r="C62" s="156"/>
      <c r="D62" s="157" t="s">
        <v>113</v>
      </c>
      <c r="E62" s="158"/>
      <c r="F62" s="158"/>
      <c r="G62" s="158"/>
      <c r="H62" s="158"/>
      <c r="I62" s="159"/>
      <c r="J62" s="160">
        <f>J165</f>
        <v>0</v>
      </c>
      <c r="K62" s="156"/>
      <c r="L62" s="161"/>
    </row>
    <row r="63" spans="2:12" s="10" customFormat="1" ht="19.95" customHeight="1">
      <c r="B63" s="155"/>
      <c r="C63" s="156"/>
      <c r="D63" s="157" t="s">
        <v>114</v>
      </c>
      <c r="E63" s="158"/>
      <c r="F63" s="158"/>
      <c r="G63" s="158"/>
      <c r="H63" s="158"/>
      <c r="I63" s="159"/>
      <c r="J63" s="160">
        <f>J170</f>
        <v>0</v>
      </c>
      <c r="K63" s="156"/>
      <c r="L63" s="161"/>
    </row>
    <row r="64" spans="2:12" s="10" customFormat="1" ht="19.95" customHeight="1">
      <c r="B64" s="155"/>
      <c r="C64" s="156"/>
      <c r="D64" s="157" t="s">
        <v>115</v>
      </c>
      <c r="E64" s="158"/>
      <c r="F64" s="158"/>
      <c r="G64" s="158"/>
      <c r="H64" s="158"/>
      <c r="I64" s="159"/>
      <c r="J64" s="160">
        <f>J173</f>
        <v>0</v>
      </c>
      <c r="K64" s="156"/>
      <c r="L64" s="161"/>
    </row>
    <row r="65" spans="2:12" s="10" customFormat="1" ht="19.95" customHeight="1">
      <c r="B65" s="155"/>
      <c r="C65" s="156"/>
      <c r="D65" s="157" t="s">
        <v>116</v>
      </c>
      <c r="E65" s="158"/>
      <c r="F65" s="158"/>
      <c r="G65" s="158"/>
      <c r="H65" s="158"/>
      <c r="I65" s="159"/>
      <c r="J65" s="160">
        <f>J182</f>
        <v>0</v>
      </c>
      <c r="K65" s="156"/>
      <c r="L65" s="161"/>
    </row>
    <row r="66" spans="2:12" s="10" customFormat="1" ht="19.95" customHeight="1">
      <c r="B66" s="155"/>
      <c r="C66" s="156"/>
      <c r="D66" s="157" t="s">
        <v>117</v>
      </c>
      <c r="E66" s="158"/>
      <c r="F66" s="158"/>
      <c r="G66" s="158"/>
      <c r="H66" s="158"/>
      <c r="I66" s="159"/>
      <c r="J66" s="160">
        <f>J241</f>
        <v>0</v>
      </c>
      <c r="K66" s="156"/>
      <c r="L66" s="161"/>
    </row>
    <row r="67" spans="2:12" s="10" customFormat="1" ht="19.95" customHeight="1">
      <c r="B67" s="155"/>
      <c r="C67" s="156"/>
      <c r="D67" s="157" t="s">
        <v>118</v>
      </c>
      <c r="E67" s="158"/>
      <c r="F67" s="158"/>
      <c r="G67" s="158"/>
      <c r="H67" s="158"/>
      <c r="I67" s="159"/>
      <c r="J67" s="160">
        <f>J285</f>
        <v>0</v>
      </c>
      <c r="K67" s="156"/>
      <c r="L67" s="161"/>
    </row>
    <row r="68" spans="2:12" s="10" customFormat="1" ht="19.95" customHeight="1">
      <c r="B68" s="155"/>
      <c r="C68" s="156"/>
      <c r="D68" s="157" t="s">
        <v>119</v>
      </c>
      <c r="E68" s="158"/>
      <c r="F68" s="158"/>
      <c r="G68" s="158"/>
      <c r="H68" s="158"/>
      <c r="I68" s="159"/>
      <c r="J68" s="160">
        <f>J290</f>
        <v>0</v>
      </c>
      <c r="K68" s="156"/>
      <c r="L68" s="161"/>
    </row>
    <row r="69" spans="2:12" s="9" customFormat="1" ht="24.9" customHeight="1">
      <c r="B69" s="148"/>
      <c r="C69" s="149"/>
      <c r="D69" s="150" t="s">
        <v>120</v>
      </c>
      <c r="E69" s="151"/>
      <c r="F69" s="151"/>
      <c r="G69" s="151"/>
      <c r="H69" s="151"/>
      <c r="I69" s="152"/>
      <c r="J69" s="153">
        <f>J292</f>
        <v>0</v>
      </c>
      <c r="K69" s="149"/>
      <c r="L69" s="154"/>
    </row>
    <row r="70" spans="2:12" s="10" customFormat="1" ht="19.95" customHeight="1">
      <c r="B70" s="155"/>
      <c r="C70" s="156"/>
      <c r="D70" s="157" t="s">
        <v>121</v>
      </c>
      <c r="E70" s="158"/>
      <c r="F70" s="158"/>
      <c r="G70" s="158"/>
      <c r="H70" s="158"/>
      <c r="I70" s="159"/>
      <c r="J70" s="160">
        <f>J293</f>
        <v>0</v>
      </c>
      <c r="K70" s="156"/>
      <c r="L70" s="161"/>
    </row>
    <row r="71" spans="2:12" s="10" customFormat="1" ht="19.95" customHeight="1">
      <c r="B71" s="155"/>
      <c r="C71" s="156"/>
      <c r="D71" s="157" t="s">
        <v>122</v>
      </c>
      <c r="E71" s="158"/>
      <c r="F71" s="158"/>
      <c r="G71" s="158"/>
      <c r="H71" s="158"/>
      <c r="I71" s="159"/>
      <c r="J71" s="160">
        <f>J310</f>
        <v>0</v>
      </c>
      <c r="K71" s="156"/>
      <c r="L71" s="161"/>
    </row>
    <row r="72" spans="2:12" s="9" customFormat="1" ht="24.9" customHeight="1">
      <c r="B72" s="148"/>
      <c r="C72" s="149"/>
      <c r="D72" s="150" t="s">
        <v>123</v>
      </c>
      <c r="E72" s="151"/>
      <c r="F72" s="151"/>
      <c r="G72" s="151"/>
      <c r="H72" s="151"/>
      <c r="I72" s="152"/>
      <c r="J72" s="153">
        <f>J323</f>
        <v>0</v>
      </c>
      <c r="K72" s="149"/>
      <c r="L72" s="154"/>
    </row>
    <row r="73" spans="2:12" s="10" customFormat="1" ht="19.95" customHeight="1">
      <c r="B73" s="155"/>
      <c r="C73" s="156"/>
      <c r="D73" s="157" t="s">
        <v>124</v>
      </c>
      <c r="E73" s="158"/>
      <c r="F73" s="158"/>
      <c r="G73" s="158"/>
      <c r="H73" s="158"/>
      <c r="I73" s="159"/>
      <c r="J73" s="160">
        <f>J324</f>
        <v>0</v>
      </c>
      <c r="K73" s="156"/>
      <c r="L73" s="161"/>
    </row>
    <row r="74" spans="2:12" s="9" customFormat="1" ht="24.9" customHeight="1">
      <c r="B74" s="148"/>
      <c r="C74" s="149"/>
      <c r="D74" s="150" t="s">
        <v>125</v>
      </c>
      <c r="E74" s="151"/>
      <c r="F74" s="151"/>
      <c r="G74" s="151"/>
      <c r="H74" s="151"/>
      <c r="I74" s="152"/>
      <c r="J74" s="153">
        <f>J326</f>
        <v>0</v>
      </c>
      <c r="K74" s="149"/>
      <c r="L74" s="154"/>
    </row>
    <row r="75" spans="2:12" s="10" customFormat="1" ht="19.95" customHeight="1">
      <c r="B75" s="155"/>
      <c r="C75" s="156"/>
      <c r="D75" s="157" t="s">
        <v>126</v>
      </c>
      <c r="E75" s="158"/>
      <c r="F75" s="158"/>
      <c r="G75" s="158"/>
      <c r="H75" s="158"/>
      <c r="I75" s="159"/>
      <c r="J75" s="160">
        <f>J327</f>
        <v>0</v>
      </c>
      <c r="K75" s="156"/>
      <c r="L75" s="161"/>
    </row>
    <row r="76" spans="2:12" s="10" customFormat="1" ht="19.95" customHeight="1">
      <c r="B76" s="155"/>
      <c r="C76" s="156"/>
      <c r="D76" s="157" t="s">
        <v>127</v>
      </c>
      <c r="E76" s="158"/>
      <c r="F76" s="158"/>
      <c r="G76" s="158"/>
      <c r="H76" s="158"/>
      <c r="I76" s="159"/>
      <c r="J76" s="160">
        <f>J333</f>
        <v>0</v>
      </c>
      <c r="K76" s="156"/>
      <c r="L76" s="161"/>
    </row>
    <row r="77" spans="1:31" s="2" customFormat="1" ht="21.75" customHeight="1">
      <c r="A77" s="36"/>
      <c r="B77" s="37"/>
      <c r="C77" s="38"/>
      <c r="D77" s="38"/>
      <c r="E77" s="38"/>
      <c r="F77" s="38"/>
      <c r="G77" s="38"/>
      <c r="H77" s="38"/>
      <c r="I77" s="111"/>
      <c r="J77" s="38"/>
      <c r="K77" s="38"/>
      <c r="L77" s="11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" customHeight="1">
      <c r="A78" s="36"/>
      <c r="B78" s="49"/>
      <c r="C78" s="50"/>
      <c r="D78" s="50"/>
      <c r="E78" s="50"/>
      <c r="F78" s="50"/>
      <c r="G78" s="50"/>
      <c r="H78" s="50"/>
      <c r="I78" s="139"/>
      <c r="J78" s="50"/>
      <c r="K78" s="50"/>
      <c r="L78" s="11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82" spans="1:31" s="2" customFormat="1" ht="6.9" customHeight="1">
      <c r="A82" s="36"/>
      <c r="B82" s="51"/>
      <c r="C82" s="52"/>
      <c r="D82" s="52"/>
      <c r="E82" s="52"/>
      <c r="F82" s="52"/>
      <c r="G82" s="52"/>
      <c r="H82" s="52"/>
      <c r="I82" s="142"/>
      <c r="J82" s="52"/>
      <c r="K82" s="52"/>
      <c r="L82" s="11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24.9" customHeight="1">
      <c r="A83" s="36"/>
      <c r="B83" s="37"/>
      <c r="C83" s="25" t="s">
        <v>128</v>
      </c>
      <c r="D83" s="38"/>
      <c r="E83" s="38"/>
      <c r="F83" s="38"/>
      <c r="G83" s="38"/>
      <c r="H83" s="38"/>
      <c r="I83" s="111"/>
      <c r="J83" s="38"/>
      <c r="K83" s="38"/>
      <c r="L83" s="112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" customHeight="1">
      <c r="A84" s="36"/>
      <c r="B84" s="37"/>
      <c r="C84" s="38"/>
      <c r="D84" s="38"/>
      <c r="E84" s="38"/>
      <c r="F84" s="38"/>
      <c r="G84" s="38"/>
      <c r="H84" s="38"/>
      <c r="I84" s="111"/>
      <c r="J84" s="38"/>
      <c r="K84" s="38"/>
      <c r="L84" s="112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16</v>
      </c>
      <c r="D85" s="38"/>
      <c r="E85" s="38"/>
      <c r="F85" s="38"/>
      <c r="G85" s="38"/>
      <c r="H85" s="38"/>
      <c r="I85" s="111"/>
      <c r="J85" s="38"/>
      <c r="K85" s="38"/>
      <c r="L85" s="112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23.25" customHeight="1">
      <c r="A86" s="36"/>
      <c r="B86" s="37"/>
      <c r="C86" s="38"/>
      <c r="D86" s="38"/>
      <c r="E86" s="381" t="str">
        <f>E7</f>
        <v>Trutnov, ulice Školní  čp.13 - Sanace vlhkosti sklepních prostor, III.+IV. etapa</v>
      </c>
      <c r="F86" s="382"/>
      <c r="G86" s="382"/>
      <c r="H86" s="382"/>
      <c r="I86" s="111"/>
      <c r="J86" s="38"/>
      <c r="K86" s="38"/>
      <c r="L86" s="112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99</v>
      </c>
      <c r="D87" s="38"/>
      <c r="E87" s="38"/>
      <c r="F87" s="38"/>
      <c r="G87" s="38"/>
      <c r="H87" s="38"/>
      <c r="I87" s="111"/>
      <c r="J87" s="38"/>
      <c r="K87" s="38"/>
      <c r="L87" s="112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24.75" customHeight="1">
      <c r="A88" s="36"/>
      <c r="B88" s="37"/>
      <c r="C88" s="38"/>
      <c r="D88" s="38"/>
      <c r="E88" s="350" t="str">
        <f>E9</f>
        <v>03 - III. Etapa -provedení vnějších drenáží a isolací , dokončení vnitřní kanalizace</v>
      </c>
      <c r="F88" s="380"/>
      <c r="G88" s="380"/>
      <c r="H88" s="380"/>
      <c r="I88" s="111"/>
      <c r="J88" s="38"/>
      <c r="K88" s="38"/>
      <c r="L88" s="112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" customHeight="1">
      <c r="A89" s="36"/>
      <c r="B89" s="37"/>
      <c r="C89" s="38"/>
      <c r="D89" s="38"/>
      <c r="E89" s="38"/>
      <c r="F89" s="38"/>
      <c r="G89" s="38"/>
      <c r="H89" s="38"/>
      <c r="I89" s="111"/>
      <c r="J89" s="38"/>
      <c r="K89" s="38"/>
      <c r="L89" s="112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21</v>
      </c>
      <c r="D90" s="38"/>
      <c r="E90" s="38"/>
      <c r="F90" s="29" t="str">
        <f>F12</f>
        <v xml:space="preserve"> </v>
      </c>
      <c r="G90" s="38"/>
      <c r="H90" s="38"/>
      <c r="I90" s="114" t="s">
        <v>23</v>
      </c>
      <c r="J90" s="61" t="str">
        <f>IF(J12="","",J12)</f>
        <v>10. 4. 2020</v>
      </c>
      <c r="K90" s="38"/>
      <c r="L90" s="112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" customHeight="1">
      <c r="A91" s="36"/>
      <c r="B91" s="37"/>
      <c r="C91" s="38"/>
      <c r="D91" s="38"/>
      <c r="E91" s="38"/>
      <c r="F91" s="38"/>
      <c r="G91" s="38"/>
      <c r="H91" s="38"/>
      <c r="I91" s="111"/>
      <c r="J91" s="38"/>
      <c r="K91" s="38"/>
      <c r="L91" s="112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5.65" customHeight="1">
      <c r="A92" s="36"/>
      <c r="B92" s="37"/>
      <c r="C92" s="31" t="s">
        <v>25</v>
      </c>
      <c r="D92" s="38"/>
      <c r="E92" s="38"/>
      <c r="F92" s="29" t="str">
        <f>E15</f>
        <v>Město Trutnov</v>
      </c>
      <c r="G92" s="38"/>
      <c r="H92" s="38"/>
      <c r="I92" s="114" t="s">
        <v>31</v>
      </c>
      <c r="J92" s="34" t="str">
        <f>E21</f>
        <v>Ing. J.Chaloupský, Trutnov</v>
      </c>
      <c r="K92" s="38"/>
      <c r="L92" s="112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1" t="s">
        <v>29</v>
      </c>
      <c r="D93" s="38"/>
      <c r="E93" s="38"/>
      <c r="F93" s="29" t="str">
        <f>IF(E18="","",E18)</f>
        <v>Vyplň údaj</v>
      </c>
      <c r="G93" s="38"/>
      <c r="H93" s="38"/>
      <c r="I93" s="114" t="s">
        <v>34</v>
      </c>
      <c r="J93" s="34" t="str">
        <f>E24</f>
        <v>Ing.Jiřičková</v>
      </c>
      <c r="K93" s="38"/>
      <c r="L93" s="112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0.35" customHeight="1">
      <c r="A94" s="36"/>
      <c r="B94" s="37"/>
      <c r="C94" s="38"/>
      <c r="D94" s="38"/>
      <c r="E94" s="38"/>
      <c r="F94" s="38"/>
      <c r="G94" s="38"/>
      <c r="H94" s="38"/>
      <c r="I94" s="111"/>
      <c r="J94" s="38"/>
      <c r="K94" s="38"/>
      <c r="L94" s="112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11" customFormat="1" ht="29.25" customHeight="1">
      <c r="A95" s="162"/>
      <c r="B95" s="163"/>
      <c r="C95" s="164" t="s">
        <v>129</v>
      </c>
      <c r="D95" s="165" t="s">
        <v>57</v>
      </c>
      <c r="E95" s="165" t="s">
        <v>53</v>
      </c>
      <c r="F95" s="165" t="s">
        <v>54</v>
      </c>
      <c r="G95" s="165" t="s">
        <v>130</v>
      </c>
      <c r="H95" s="165" t="s">
        <v>131</v>
      </c>
      <c r="I95" s="166" t="s">
        <v>132</v>
      </c>
      <c r="J95" s="165" t="s">
        <v>109</v>
      </c>
      <c r="K95" s="167" t="s">
        <v>133</v>
      </c>
      <c r="L95" s="168"/>
      <c r="M95" s="70" t="s">
        <v>19</v>
      </c>
      <c r="N95" s="71" t="s">
        <v>42</v>
      </c>
      <c r="O95" s="71" t="s">
        <v>134</v>
      </c>
      <c r="P95" s="71" t="s">
        <v>135</v>
      </c>
      <c r="Q95" s="71" t="s">
        <v>136</v>
      </c>
      <c r="R95" s="71" t="s">
        <v>137</v>
      </c>
      <c r="S95" s="71" t="s">
        <v>138</v>
      </c>
      <c r="T95" s="72" t="s">
        <v>139</v>
      </c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</row>
    <row r="96" spans="1:63" s="2" customFormat="1" ht="22.95" customHeight="1">
      <c r="A96" s="36"/>
      <c r="B96" s="37"/>
      <c r="C96" s="77" t="s">
        <v>140</v>
      </c>
      <c r="D96" s="38"/>
      <c r="E96" s="38"/>
      <c r="F96" s="38"/>
      <c r="G96" s="38"/>
      <c r="H96" s="38"/>
      <c r="I96" s="111"/>
      <c r="J96" s="169">
        <f>BK96</f>
        <v>0</v>
      </c>
      <c r="K96" s="38"/>
      <c r="L96" s="41"/>
      <c r="M96" s="73"/>
      <c r="N96" s="170"/>
      <c r="O96" s="74"/>
      <c r="P96" s="171">
        <f>P97+P292+P323+P326</f>
        <v>0</v>
      </c>
      <c r="Q96" s="74"/>
      <c r="R96" s="171">
        <f>R97+R292+R323+R326</f>
        <v>50.89741213999999</v>
      </c>
      <c r="S96" s="74"/>
      <c r="T96" s="172">
        <f>T97+T292+T323+T326</f>
        <v>11.71039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71</v>
      </c>
      <c r="AU96" s="19" t="s">
        <v>110</v>
      </c>
      <c r="BK96" s="173">
        <f>BK97+BK292+BK323+BK326</f>
        <v>0</v>
      </c>
    </row>
    <row r="97" spans="2:63" s="12" customFormat="1" ht="25.95" customHeight="1">
      <c r="B97" s="174"/>
      <c r="C97" s="175"/>
      <c r="D97" s="176" t="s">
        <v>71</v>
      </c>
      <c r="E97" s="177" t="s">
        <v>141</v>
      </c>
      <c r="F97" s="177" t="s">
        <v>142</v>
      </c>
      <c r="G97" s="175"/>
      <c r="H97" s="175"/>
      <c r="I97" s="178"/>
      <c r="J97" s="179">
        <f>BK97</f>
        <v>0</v>
      </c>
      <c r="K97" s="175"/>
      <c r="L97" s="180"/>
      <c r="M97" s="181"/>
      <c r="N97" s="182"/>
      <c r="O97" s="182"/>
      <c r="P97" s="183">
        <f>P98+P165+P170+P173+P182+P241+P285+P290</f>
        <v>0</v>
      </c>
      <c r="Q97" s="182"/>
      <c r="R97" s="183">
        <f>R98+R165+R170+R173+R182+R241+R285+R290</f>
        <v>50.353433609999996</v>
      </c>
      <c r="S97" s="182"/>
      <c r="T97" s="184">
        <f>T98+T165+T170+T173+T182+T241+T285+T290</f>
        <v>11.71039</v>
      </c>
      <c r="AR97" s="185" t="s">
        <v>80</v>
      </c>
      <c r="AT97" s="186" t="s">
        <v>71</v>
      </c>
      <c r="AU97" s="186" t="s">
        <v>72</v>
      </c>
      <c r="AY97" s="185" t="s">
        <v>143</v>
      </c>
      <c r="BK97" s="187">
        <f>BK98+BK165+BK170+BK173+BK182+BK241+BK285+BK290</f>
        <v>0</v>
      </c>
    </row>
    <row r="98" spans="2:63" s="12" customFormat="1" ht="22.95" customHeight="1">
      <c r="B98" s="174"/>
      <c r="C98" s="175"/>
      <c r="D98" s="176" t="s">
        <v>71</v>
      </c>
      <c r="E98" s="188" t="s">
        <v>80</v>
      </c>
      <c r="F98" s="188" t="s">
        <v>144</v>
      </c>
      <c r="G98" s="175"/>
      <c r="H98" s="175"/>
      <c r="I98" s="178"/>
      <c r="J98" s="189">
        <f>BK98</f>
        <v>0</v>
      </c>
      <c r="K98" s="175"/>
      <c r="L98" s="180"/>
      <c r="M98" s="181"/>
      <c r="N98" s="182"/>
      <c r="O98" s="182"/>
      <c r="P98" s="183">
        <f>SUM(P99:P164)</f>
        <v>0</v>
      </c>
      <c r="Q98" s="182"/>
      <c r="R98" s="183">
        <f>SUM(R99:R164)</f>
        <v>16.227390449999998</v>
      </c>
      <c r="S98" s="182"/>
      <c r="T98" s="184">
        <f>SUM(T99:T164)</f>
        <v>0</v>
      </c>
      <c r="AR98" s="185" t="s">
        <v>80</v>
      </c>
      <c r="AT98" s="186" t="s">
        <v>71</v>
      </c>
      <c r="AU98" s="186" t="s">
        <v>80</v>
      </c>
      <c r="AY98" s="185" t="s">
        <v>143</v>
      </c>
      <c r="BK98" s="187">
        <f>SUM(BK99:BK164)</f>
        <v>0</v>
      </c>
    </row>
    <row r="99" spans="1:65" s="2" customFormat="1" ht="91.2">
      <c r="A99" s="36"/>
      <c r="B99" s="37"/>
      <c r="C99" s="190" t="s">
        <v>80</v>
      </c>
      <c r="D99" s="190" t="s">
        <v>145</v>
      </c>
      <c r="E99" s="191" t="s">
        <v>146</v>
      </c>
      <c r="F99" s="192" t="s">
        <v>147</v>
      </c>
      <c r="G99" s="193" t="s">
        <v>148</v>
      </c>
      <c r="H99" s="194">
        <v>42</v>
      </c>
      <c r="I99" s="195"/>
      <c r="J99" s="196">
        <f>ROUND(I99*H99,2)</f>
        <v>0</v>
      </c>
      <c r="K99" s="192" t="s">
        <v>149</v>
      </c>
      <c r="L99" s="41"/>
      <c r="M99" s="197" t="s">
        <v>19</v>
      </c>
      <c r="N99" s="198" t="s">
        <v>43</v>
      </c>
      <c r="O99" s="66"/>
      <c r="P99" s="199">
        <f>O99*H99</f>
        <v>0</v>
      </c>
      <c r="Q99" s="199">
        <v>0.0369</v>
      </c>
      <c r="R99" s="199">
        <f>Q99*H99</f>
        <v>1.5498</v>
      </c>
      <c r="S99" s="199">
        <v>0</v>
      </c>
      <c r="T99" s="20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1" t="s">
        <v>150</v>
      </c>
      <c r="AT99" s="201" t="s">
        <v>145</v>
      </c>
      <c r="AU99" s="201" t="s">
        <v>82</v>
      </c>
      <c r="AY99" s="19" t="s">
        <v>143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19" t="s">
        <v>80</v>
      </c>
      <c r="BK99" s="202">
        <f>ROUND(I99*H99,2)</f>
        <v>0</v>
      </c>
      <c r="BL99" s="19" t="s">
        <v>150</v>
      </c>
      <c r="BM99" s="201" t="s">
        <v>151</v>
      </c>
    </row>
    <row r="100" spans="2:51" s="13" customFormat="1" ht="12">
      <c r="B100" s="203"/>
      <c r="C100" s="204"/>
      <c r="D100" s="205" t="s">
        <v>152</v>
      </c>
      <c r="E100" s="206" t="s">
        <v>19</v>
      </c>
      <c r="F100" s="207" t="s">
        <v>153</v>
      </c>
      <c r="G100" s="204"/>
      <c r="H100" s="208">
        <v>42</v>
      </c>
      <c r="I100" s="209"/>
      <c r="J100" s="204"/>
      <c r="K100" s="204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152</v>
      </c>
      <c r="AU100" s="214" t="s">
        <v>82</v>
      </c>
      <c r="AV100" s="13" t="s">
        <v>82</v>
      </c>
      <c r="AW100" s="13" t="s">
        <v>33</v>
      </c>
      <c r="AX100" s="13" t="s">
        <v>80</v>
      </c>
      <c r="AY100" s="214" t="s">
        <v>143</v>
      </c>
    </row>
    <row r="101" spans="1:65" s="2" customFormat="1" ht="57">
      <c r="A101" s="36"/>
      <c r="B101" s="37"/>
      <c r="C101" s="190" t="s">
        <v>82</v>
      </c>
      <c r="D101" s="190" t="s">
        <v>145</v>
      </c>
      <c r="E101" s="191" t="s">
        <v>154</v>
      </c>
      <c r="F101" s="192" t="s">
        <v>155</v>
      </c>
      <c r="G101" s="193" t="s">
        <v>156</v>
      </c>
      <c r="H101" s="194">
        <v>14</v>
      </c>
      <c r="I101" s="195"/>
      <c r="J101" s="196">
        <f>ROUND(I101*H101,2)</f>
        <v>0</v>
      </c>
      <c r="K101" s="192" t="s">
        <v>149</v>
      </c>
      <c r="L101" s="41"/>
      <c r="M101" s="197" t="s">
        <v>19</v>
      </c>
      <c r="N101" s="198" t="s">
        <v>43</v>
      </c>
      <c r="O101" s="66"/>
      <c r="P101" s="199">
        <f>O101*H101</f>
        <v>0</v>
      </c>
      <c r="Q101" s="199">
        <v>0</v>
      </c>
      <c r="R101" s="199">
        <f>Q101*H101</f>
        <v>0</v>
      </c>
      <c r="S101" s="199">
        <v>0</v>
      </c>
      <c r="T101" s="20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1" t="s">
        <v>150</v>
      </c>
      <c r="AT101" s="201" t="s">
        <v>145</v>
      </c>
      <c r="AU101" s="201" t="s">
        <v>82</v>
      </c>
      <c r="AY101" s="19" t="s">
        <v>143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19" t="s">
        <v>80</v>
      </c>
      <c r="BK101" s="202">
        <f>ROUND(I101*H101,2)</f>
        <v>0</v>
      </c>
      <c r="BL101" s="19" t="s">
        <v>150</v>
      </c>
      <c r="BM101" s="201" t="s">
        <v>157</v>
      </c>
    </row>
    <row r="102" spans="2:51" s="13" customFormat="1" ht="12">
      <c r="B102" s="203"/>
      <c r="C102" s="204"/>
      <c r="D102" s="205" t="s">
        <v>152</v>
      </c>
      <c r="E102" s="206" t="s">
        <v>19</v>
      </c>
      <c r="F102" s="207" t="s">
        <v>158</v>
      </c>
      <c r="G102" s="204"/>
      <c r="H102" s="208">
        <v>14</v>
      </c>
      <c r="I102" s="209"/>
      <c r="J102" s="204"/>
      <c r="K102" s="204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152</v>
      </c>
      <c r="AU102" s="214" t="s">
        <v>82</v>
      </c>
      <c r="AV102" s="13" t="s">
        <v>82</v>
      </c>
      <c r="AW102" s="13" t="s">
        <v>33</v>
      </c>
      <c r="AX102" s="13" t="s">
        <v>72</v>
      </c>
      <c r="AY102" s="214" t="s">
        <v>143</v>
      </c>
    </row>
    <row r="103" spans="2:51" s="14" customFormat="1" ht="12">
      <c r="B103" s="215"/>
      <c r="C103" s="216"/>
      <c r="D103" s="205" t="s">
        <v>152</v>
      </c>
      <c r="E103" s="217" t="s">
        <v>88</v>
      </c>
      <c r="F103" s="218" t="s">
        <v>159</v>
      </c>
      <c r="G103" s="216"/>
      <c r="H103" s="219">
        <v>14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152</v>
      </c>
      <c r="AU103" s="225" t="s">
        <v>82</v>
      </c>
      <c r="AV103" s="14" t="s">
        <v>160</v>
      </c>
      <c r="AW103" s="14" t="s">
        <v>33</v>
      </c>
      <c r="AX103" s="14" t="s">
        <v>80</v>
      </c>
      <c r="AY103" s="225" t="s">
        <v>143</v>
      </c>
    </row>
    <row r="104" spans="1:65" s="2" customFormat="1" ht="45.6">
      <c r="A104" s="36"/>
      <c r="B104" s="37"/>
      <c r="C104" s="190" t="s">
        <v>160</v>
      </c>
      <c r="D104" s="190" t="s">
        <v>145</v>
      </c>
      <c r="E104" s="191" t="s">
        <v>161</v>
      </c>
      <c r="F104" s="192" t="s">
        <v>162</v>
      </c>
      <c r="G104" s="193" t="s">
        <v>156</v>
      </c>
      <c r="H104" s="194">
        <v>3.774</v>
      </c>
      <c r="I104" s="195"/>
      <c r="J104" s="196">
        <f>ROUND(I104*H104,2)</f>
        <v>0</v>
      </c>
      <c r="K104" s="192" t="s">
        <v>149</v>
      </c>
      <c r="L104" s="41"/>
      <c r="M104" s="197" t="s">
        <v>19</v>
      </c>
      <c r="N104" s="198" t="s">
        <v>43</v>
      </c>
      <c r="O104" s="66"/>
      <c r="P104" s="199">
        <f>O104*H104</f>
        <v>0</v>
      </c>
      <c r="Q104" s="199">
        <v>0</v>
      </c>
      <c r="R104" s="199">
        <f>Q104*H104</f>
        <v>0</v>
      </c>
      <c r="S104" s="199">
        <v>0</v>
      </c>
      <c r="T104" s="20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1" t="s">
        <v>150</v>
      </c>
      <c r="AT104" s="201" t="s">
        <v>145</v>
      </c>
      <c r="AU104" s="201" t="s">
        <v>82</v>
      </c>
      <c r="AY104" s="19" t="s">
        <v>143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19" t="s">
        <v>80</v>
      </c>
      <c r="BK104" s="202">
        <f>ROUND(I104*H104,2)</f>
        <v>0</v>
      </c>
      <c r="BL104" s="19" t="s">
        <v>150</v>
      </c>
      <c r="BM104" s="201" t="s">
        <v>163</v>
      </c>
    </row>
    <row r="105" spans="2:51" s="13" customFormat="1" ht="20.4">
      <c r="B105" s="203"/>
      <c r="C105" s="204"/>
      <c r="D105" s="205" t="s">
        <v>152</v>
      </c>
      <c r="E105" s="206" t="s">
        <v>19</v>
      </c>
      <c r="F105" s="207" t="s">
        <v>164</v>
      </c>
      <c r="G105" s="204"/>
      <c r="H105" s="208">
        <v>3.274</v>
      </c>
      <c r="I105" s="209"/>
      <c r="J105" s="204"/>
      <c r="K105" s="204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152</v>
      </c>
      <c r="AU105" s="214" t="s">
        <v>82</v>
      </c>
      <c r="AV105" s="13" t="s">
        <v>82</v>
      </c>
      <c r="AW105" s="13" t="s">
        <v>33</v>
      </c>
      <c r="AX105" s="13" t="s">
        <v>72</v>
      </c>
      <c r="AY105" s="214" t="s">
        <v>143</v>
      </c>
    </row>
    <row r="106" spans="2:51" s="13" customFormat="1" ht="12">
      <c r="B106" s="203"/>
      <c r="C106" s="204"/>
      <c r="D106" s="205" t="s">
        <v>152</v>
      </c>
      <c r="E106" s="206" t="s">
        <v>19</v>
      </c>
      <c r="F106" s="207" t="s">
        <v>165</v>
      </c>
      <c r="G106" s="204"/>
      <c r="H106" s="208">
        <v>0.5</v>
      </c>
      <c r="I106" s="209"/>
      <c r="J106" s="204"/>
      <c r="K106" s="204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152</v>
      </c>
      <c r="AU106" s="214" t="s">
        <v>82</v>
      </c>
      <c r="AV106" s="13" t="s">
        <v>82</v>
      </c>
      <c r="AW106" s="13" t="s">
        <v>33</v>
      </c>
      <c r="AX106" s="13" t="s">
        <v>72</v>
      </c>
      <c r="AY106" s="214" t="s">
        <v>143</v>
      </c>
    </row>
    <row r="107" spans="2:51" s="14" customFormat="1" ht="12">
      <c r="B107" s="215"/>
      <c r="C107" s="216"/>
      <c r="D107" s="205" t="s">
        <v>152</v>
      </c>
      <c r="E107" s="217" t="s">
        <v>19</v>
      </c>
      <c r="F107" s="218" t="s">
        <v>159</v>
      </c>
      <c r="G107" s="216"/>
      <c r="H107" s="219">
        <v>3.774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152</v>
      </c>
      <c r="AU107" s="225" t="s">
        <v>82</v>
      </c>
      <c r="AV107" s="14" t="s">
        <v>160</v>
      </c>
      <c r="AW107" s="14" t="s">
        <v>33</v>
      </c>
      <c r="AX107" s="14" t="s">
        <v>80</v>
      </c>
      <c r="AY107" s="225" t="s">
        <v>143</v>
      </c>
    </row>
    <row r="108" spans="1:65" s="2" customFormat="1" ht="45.6">
      <c r="A108" s="36"/>
      <c r="B108" s="37"/>
      <c r="C108" s="190" t="s">
        <v>150</v>
      </c>
      <c r="D108" s="190" t="s">
        <v>145</v>
      </c>
      <c r="E108" s="191" t="s">
        <v>166</v>
      </c>
      <c r="F108" s="192" t="s">
        <v>167</v>
      </c>
      <c r="G108" s="193" t="s">
        <v>156</v>
      </c>
      <c r="H108" s="194">
        <v>44.654</v>
      </c>
      <c r="I108" s="195"/>
      <c r="J108" s="196">
        <f>ROUND(I108*H108,2)</f>
        <v>0</v>
      </c>
      <c r="K108" s="192" t="s">
        <v>149</v>
      </c>
      <c r="L108" s="41"/>
      <c r="M108" s="197" t="s">
        <v>19</v>
      </c>
      <c r="N108" s="198" t="s">
        <v>43</v>
      </c>
      <c r="O108" s="66"/>
      <c r="P108" s="199">
        <f>O108*H108</f>
        <v>0</v>
      </c>
      <c r="Q108" s="199">
        <v>0</v>
      </c>
      <c r="R108" s="199">
        <f>Q108*H108</f>
        <v>0</v>
      </c>
      <c r="S108" s="199">
        <v>0</v>
      </c>
      <c r="T108" s="20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1" t="s">
        <v>150</v>
      </c>
      <c r="AT108" s="201" t="s">
        <v>145</v>
      </c>
      <c r="AU108" s="201" t="s">
        <v>82</v>
      </c>
      <c r="AY108" s="19" t="s">
        <v>143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19" t="s">
        <v>80</v>
      </c>
      <c r="BK108" s="202">
        <f>ROUND(I108*H108,2)</f>
        <v>0</v>
      </c>
      <c r="BL108" s="19" t="s">
        <v>150</v>
      </c>
      <c r="BM108" s="201" t="s">
        <v>168</v>
      </c>
    </row>
    <row r="109" spans="2:51" s="13" customFormat="1" ht="12">
      <c r="B109" s="203"/>
      <c r="C109" s="204"/>
      <c r="D109" s="205" t="s">
        <v>152</v>
      </c>
      <c r="E109" s="206" t="s">
        <v>19</v>
      </c>
      <c r="F109" s="207" t="s">
        <v>169</v>
      </c>
      <c r="G109" s="204"/>
      <c r="H109" s="208">
        <v>29.76</v>
      </c>
      <c r="I109" s="209"/>
      <c r="J109" s="204"/>
      <c r="K109" s="204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152</v>
      </c>
      <c r="AU109" s="214" t="s">
        <v>82</v>
      </c>
      <c r="AV109" s="13" t="s">
        <v>82</v>
      </c>
      <c r="AW109" s="13" t="s">
        <v>33</v>
      </c>
      <c r="AX109" s="13" t="s">
        <v>72</v>
      </c>
      <c r="AY109" s="214" t="s">
        <v>143</v>
      </c>
    </row>
    <row r="110" spans="2:51" s="13" customFormat="1" ht="12">
      <c r="B110" s="203"/>
      <c r="C110" s="204"/>
      <c r="D110" s="205" t="s">
        <v>152</v>
      </c>
      <c r="E110" s="206" t="s">
        <v>19</v>
      </c>
      <c r="F110" s="207" t="s">
        <v>170</v>
      </c>
      <c r="G110" s="204"/>
      <c r="H110" s="208">
        <v>11.4</v>
      </c>
      <c r="I110" s="209"/>
      <c r="J110" s="204"/>
      <c r="K110" s="204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152</v>
      </c>
      <c r="AU110" s="214" t="s">
        <v>82</v>
      </c>
      <c r="AV110" s="13" t="s">
        <v>82</v>
      </c>
      <c r="AW110" s="13" t="s">
        <v>33</v>
      </c>
      <c r="AX110" s="13" t="s">
        <v>72</v>
      </c>
      <c r="AY110" s="214" t="s">
        <v>143</v>
      </c>
    </row>
    <row r="111" spans="2:51" s="13" customFormat="1" ht="12">
      <c r="B111" s="203"/>
      <c r="C111" s="204"/>
      <c r="D111" s="205" t="s">
        <v>152</v>
      </c>
      <c r="E111" s="206" t="s">
        <v>19</v>
      </c>
      <c r="F111" s="207" t="s">
        <v>171</v>
      </c>
      <c r="G111" s="204"/>
      <c r="H111" s="208">
        <v>4.55</v>
      </c>
      <c r="I111" s="209"/>
      <c r="J111" s="204"/>
      <c r="K111" s="204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152</v>
      </c>
      <c r="AU111" s="214" t="s">
        <v>82</v>
      </c>
      <c r="AV111" s="13" t="s">
        <v>82</v>
      </c>
      <c r="AW111" s="13" t="s">
        <v>33</v>
      </c>
      <c r="AX111" s="13" t="s">
        <v>72</v>
      </c>
      <c r="AY111" s="214" t="s">
        <v>143</v>
      </c>
    </row>
    <row r="112" spans="2:51" s="14" customFormat="1" ht="12">
      <c r="B112" s="215"/>
      <c r="C112" s="216"/>
      <c r="D112" s="205" t="s">
        <v>152</v>
      </c>
      <c r="E112" s="217" t="s">
        <v>91</v>
      </c>
      <c r="F112" s="218" t="s">
        <v>159</v>
      </c>
      <c r="G112" s="216"/>
      <c r="H112" s="219">
        <v>45.71</v>
      </c>
      <c r="I112" s="220"/>
      <c r="J112" s="216"/>
      <c r="K112" s="216"/>
      <c r="L112" s="221"/>
      <c r="M112" s="222"/>
      <c r="N112" s="223"/>
      <c r="O112" s="223"/>
      <c r="P112" s="223"/>
      <c r="Q112" s="223"/>
      <c r="R112" s="223"/>
      <c r="S112" s="223"/>
      <c r="T112" s="224"/>
      <c r="AT112" s="225" t="s">
        <v>152</v>
      </c>
      <c r="AU112" s="225" t="s">
        <v>82</v>
      </c>
      <c r="AV112" s="14" t="s">
        <v>160</v>
      </c>
      <c r="AW112" s="14" t="s">
        <v>33</v>
      </c>
      <c r="AX112" s="14" t="s">
        <v>72</v>
      </c>
      <c r="AY112" s="225" t="s">
        <v>143</v>
      </c>
    </row>
    <row r="113" spans="2:51" s="13" customFormat="1" ht="12">
      <c r="B113" s="203"/>
      <c r="C113" s="204"/>
      <c r="D113" s="205" t="s">
        <v>152</v>
      </c>
      <c r="E113" s="206" t="s">
        <v>19</v>
      </c>
      <c r="F113" s="207" t="s">
        <v>172</v>
      </c>
      <c r="G113" s="204"/>
      <c r="H113" s="208">
        <v>-1.056</v>
      </c>
      <c r="I113" s="209"/>
      <c r="J113" s="204"/>
      <c r="K113" s="204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152</v>
      </c>
      <c r="AU113" s="214" t="s">
        <v>82</v>
      </c>
      <c r="AV113" s="13" t="s">
        <v>82</v>
      </c>
      <c r="AW113" s="13" t="s">
        <v>33</v>
      </c>
      <c r="AX113" s="13" t="s">
        <v>72</v>
      </c>
      <c r="AY113" s="214" t="s">
        <v>143</v>
      </c>
    </row>
    <row r="114" spans="2:51" s="15" customFormat="1" ht="12">
      <c r="B114" s="226"/>
      <c r="C114" s="227"/>
      <c r="D114" s="205" t="s">
        <v>152</v>
      </c>
      <c r="E114" s="228" t="s">
        <v>19</v>
      </c>
      <c r="F114" s="229" t="s">
        <v>173</v>
      </c>
      <c r="G114" s="227"/>
      <c r="H114" s="230">
        <v>44.654</v>
      </c>
      <c r="I114" s="231"/>
      <c r="J114" s="227"/>
      <c r="K114" s="227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152</v>
      </c>
      <c r="AU114" s="236" t="s">
        <v>82</v>
      </c>
      <c r="AV114" s="15" t="s">
        <v>150</v>
      </c>
      <c r="AW114" s="15" t="s">
        <v>33</v>
      </c>
      <c r="AX114" s="15" t="s">
        <v>80</v>
      </c>
      <c r="AY114" s="236" t="s">
        <v>143</v>
      </c>
    </row>
    <row r="115" spans="1:65" s="2" customFormat="1" ht="45.6">
      <c r="A115" s="36"/>
      <c r="B115" s="37"/>
      <c r="C115" s="190" t="s">
        <v>174</v>
      </c>
      <c r="D115" s="190" t="s">
        <v>145</v>
      </c>
      <c r="E115" s="191" t="s">
        <v>175</v>
      </c>
      <c r="F115" s="192" t="s">
        <v>176</v>
      </c>
      <c r="G115" s="193" t="s">
        <v>156</v>
      </c>
      <c r="H115" s="194">
        <v>1.056</v>
      </c>
      <c r="I115" s="195"/>
      <c r="J115" s="196">
        <f>ROUND(I115*H115,2)</f>
        <v>0</v>
      </c>
      <c r="K115" s="192" t="s">
        <v>149</v>
      </c>
      <c r="L115" s="41"/>
      <c r="M115" s="197" t="s">
        <v>19</v>
      </c>
      <c r="N115" s="198" t="s">
        <v>43</v>
      </c>
      <c r="O115" s="66"/>
      <c r="P115" s="199">
        <f>O115*H115</f>
        <v>0</v>
      </c>
      <c r="Q115" s="199">
        <v>0</v>
      </c>
      <c r="R115" s="199">
        <f>Q115*H115</f>
        <v>0</v>
      </c>
      <c r="S115" s="199">
        <v>0</v>
      </c>
      <c r="T115" s="20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1" t="s">
        <v>150</v>
      </c>
      <c r="AT115" s="201" t="s">
        <v>145</v>
      </c>
      <c r="AU115" s="201" t="s">
        <v>82</v>
      </c>
      <c r="AY115" s="19" t="s">
        <v>143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19" t="s">
        <v>80</v>
      </c>
      <c r="BK115" s="202">
        <f>ROUND(I115*H115,2)</f>
        <v>0</v>
      </c>
      <c r="BL115" s="19" t="s">
        <v>150</v>
      </c>
      <c r="BM115" s="201" t="s">
        <v>177</v>
      </c>
    </row>
    <row r="116" spans="2:51" s="13" customFormat="1" ht="12">
      <c r="B116" s="203"/>
      <c r="C116" s="204"/>
      <c r="D116" s="205" t="s">
        <v>152</v>
      </c>
      <c r="E116" s="206" t="s">
        <v>19</v>
      </c>
      <c r="F116" s="207" t="s">
        <v>178</v>
      </c>
      <c r="G116" s="204"/>
      <c r="H116" s="208">
        <v>1.056</v>
      </c>
      <c r="I116" s="209"/>
      <c r="J116" s="204"/>
      <c r="K116" s="204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152</v>
      </c>
      <c r="AU116" s="214" t="s">
        <v>82</v>
      </c>
      <c r="AV116" s="13" t="s">
        <v>82</v>
      </c>
      <c r="AW116" s="13" t="s">
        <v>33</v>
      </c>
      <c r="AX116" s="13" t="s">
        <v>72</v>
      </c>
      <c r="AY116" s="214" t="s">
        <v>143</v>
      </c>
    </row>
    <row r="117" spans="2:51" s="14" customFormat="1" ht="12">
      <c r="B117" s="215"/>
      <c r="C117" s="216"/>
      <c r="D117" s="205" t="s">
        <v>152</v>
      </c>
      <c r="E117" s="217" t="s">
        <v>97</v>
      </c>
      <c r="F117" s="218" t="s">
        <v>159</v>
      </c>
      <c r="G117" s="216"/>
      <c r="H117" s="219">
        <v>1.056</v>
      </c>
      <c r="I117" s="220"/>
      <c r="J117" s="216"/>
      <c r="K117" s="216"/>
      <c r="L117" s="221"/>
      <c r="M117" s="222"/>
      <c r="N117" s="223"/>
      <c r="O117" s="223"/>
      <c r="P117" s="223"/>
      <c r="Q117" s="223"/>
      <c r="R117" s="223"/>
      <c r="S117" s="223"/>
      <c r="T117" s="224"/>
      <c r="AT117" s="225" t="s">
        <v>152</v>
      </c>
      <c r="AU117" s="225" t="s">
        <v>82</v>
      </c>
      <c r="AV117" s="14" t="s">
        <v>160</v>
      </c>
      <c r="AW117" s="14" t="s">
        <v>33</v>
      </c>
      <c r="AX117" s="14" t="s">
        <v>80</v>
      </c>
      <c r="AY117" s="225" t="s">
        <v>143</v>
      </c>
    </row>
    <row r="118" spans="1:65" s="2" customFormat="1" ht="34.2">
      <c r="A118" s="36"/>
      <c r="B118" s="37"/>
      <c r="C118" s="190" t="s">
        <v>179</v>
      </c>
      <c r="D118" s="190" t="s">
        <v>145</v>
      </c>
      <c r="E118" s="191" t="s">
        <v>180</v>
      </c>
      <c r="F118" s="192" t="s">
        <v>181</v>
      </c>
      <c r="G118" s="193" t="s">
        <v>182</v>
      </c>
      <c r="H118" s="194">
        <v>7.15</v>
      </c>
      <c r="I118" s="195"/>
      <c r="J118" s="196">
        <f>ROUND(I118*H118,2)</f>
        <v>0</v>
      </c>
      <c r="K118" s="192" t="s">
        <v>149</v>
      </c>
      <c r="L118" s="41"/>
      <c r="M118" s="197" t="s">
        <v>19</v>
      </c>
      <c r="N118" s="198" t="s">
        <v>43</v>
      </c>
      <c r="O118" s="66"/>
      <c r="P118" s="199">
        <f>O118*H118</f>
        <v>0</v>
      </c>
      <c r="Q118" s="199">
        <v>0.003</v>
      </c>
      <c r="R118" s="199">
        <f>Q118*H118</f>
        <v>0.02145</v>
      </c>
      <c r="S118" s="199">
        <v>0</v>
      </c>
      <c r="T118" s="20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1" t="s">
        <v>150</v>
      </c>
      <c r="AT118" s="201" t="s">
        <v>145</v>
      </c>
      <c r="AU118" s="201" t="s">
        <v>82</v>
      </c>
      <c r="AY118" s="19" t="s">
        <v>143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19" t="s">
        <v>80</v>
      </c>
      <c r="BK118" s="202">
        <f>ROUND(I118*H118,2)</f>
        <v>0</v>
      </c>
      <c r="BL118" s="19" t="s">
        <v>150</v>
      </c>
      <c r="BM118" s="201" t="s">
        <v>183</v>
      </c>
    </row>
    <row r="119" spans="2:51" s="13" customFormat="1" ht="12">
      <c r="B119" s="203"/>
      <c r="C119" s="204"/>
      <c r="D119" s="205" t="s">
        <v>152</v>
      </c>
      <c r="E119" s="206" t="s">
        <v>19</v>
      </c>
      <c r="F119" s="207" t="s">
        <v>184</v>
      </c>
      <c r="G119" s="204"/>
      <c r="H119" s="208">
        <v>7.15</v>
      </c>
      <c r="I119" s="209"/>
      <c r="J119" s="204"/>
      <c r="K119" s="204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152</v>
      </c>
      <c r="AU119" s="214" t="s">
        <v>82</v>
      </c>
      <c r="AV119" s="13" t="s">
        <v>82</v>
      </c>
      <c r="AW119" s="13" t="s">
        <v>33</v>
      </c>
      <c r="AX119" s="13" t="s">
        <v>72</v>
      </c>
      <c r="AY119" s="214" t="s">
        <v>143</v>
      </c>
    </row>
    <row r="120" spans="2:51" s="14" customFormat="1" ht="12">
      <c r="B120" s="215"/>
      <c r="C120" s="216"/>
      <c r="D120" s="205" t="s">
        <v>152</v>
      </c>
      <c r="E120" s="217" t="s">
        <v>19</v>
      </c>
      <c r="F120" s="218" t="s">
        <v>159</v>
      </c>
      <c r="G120" s="216"/>
      <c r="H120" s="219">
        <v>7.15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152</v>
      </c>
      <c r="AU120" s="225" t="s">
        <v>82</v>
      </c>
      <c r="AV120" s="14" t="s">
        <v>160</v>
      </c>
      <c r="AW120" s="14" t="s">
        <v>33</v>
      </c>
      <c r="AX120" s="14" t="s">
        <v>80</v>
      </c>
      <c r="AY120" s="225" t="s">
        <v>143</v>
      </c>
    </row>
    <row r="121" spans="1:65" s="2" customFormat="1" ht="45.6">
      <c r="A121" s="36"/>
      <c r="B121" s="37"/>
      <c r="C121" s="190" t="s">
        <v>185</v>
      </c>
      <c r="D121" s="190" t="s">
        <v>145</v>
      </c>
      <c r="E121" s="191" t="s">
        <v>186</v>
      </c>
      <c r="F121" s="192" t="s">
        <v>187</v>
      </c>
      <c r="G121" s="193" t="s">
        <v>182</v>
      </c>
      <c r="H121" s="194">
        <v>7.15</v>
      </c>
      <c r="I121" s="195"/>
      <c r="J121" s="196">
        <f>ROUND(I121*H121,2)</f>
        <v>0</v>
      </c>
      <c r="K121" s="192" t="s">
        <v>149</v>
      </c>
      <c r="L121" s="41"/>
      <c r="M121" s="197" t="s">
        <v>19</v>
      </c>
      <c r="N121" s="198" t="s">
        <v>43</v>
      </c>
      <c r="O121" s="66"/>
      <c r="P121" s="199">
        <f>O121*H121</f>
        <v>0</v>
      </c>
      <c r="Q121" s="199">
        <v>0</v>
      </c>
      <c r="R121" s="199">
        <f>Q121*H121</f>
        <v>0</v>
      </c>
      <c r="S121" s="199">
        <v>0</v>
      </c>
      <c r="T121" s="20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1" t="s">
        <v>150</v>
      </c>
      <c r="AT121" s="201" t="s">
        <v>145</v>
      </c>
      <c r="AU121" s="201" t="s">
        <v>82</v>
      </c>
      <c r="AY121" s="19" t="s">
        <v>143</v>
      </c>
      <c r="BE121" s="202">
        <f>IF(N121="základní",J121,0)</f>
        <v>0</v>
      </c>
      <c r="BF121" s="202">
        <f>IF(N121="snížená",J121,0)</f>
        <v>0</v>
      </c>
      <c r="BG121" s="202">
        <f>IF(N121="zákl. přenesená",J121,0)</f>
        <v>0</v>
      </c>
      <c r="BH121" s="202">
        <f>IF(N121="sníž. přenesená",J121,0)</f>
        <v>0</v>
      </c>
      <c r="BI121" s="202">
        <f>IF(N121="nulová",J121,0)</f>
        <v>0</v>
      </c>
      <c r="BJ121" s="19" t="s">
        <v>80</v>
      </c>
      <c r="BK121" s="202">
        <f>ROUND(I121*H121,2)</f>
        <v>0</v>
      </c>
      <c r="BL121" s="19" t="s">
        <v>150</v>
      </c>
      <c r="BM121" s="201" t="s">
        <v>188</v>
      </c>
    </row>
    <row r="122" spans="1:65" s="2" customFormat="1" ht="34.2">
      <c r="A122" s="36"/>
      <c r="B122" s="37"/>
      <c r="C122" s="190" t="s">
        <v>189</v>
      </c>
      <c r="D122" s="190" t="s">
        <v>145</v>
      </c>
      <c r="E122" s="191" t="s">
        <v>190</v>
      </c>
      <c r="F122" s="192" t="s">
        <v>191</v>
      </c>
      <c r="G122" s="193" t="s">
        <v>182</v>
      </c>
      <c r="H122" s="194">
        <v>73.695</v>
      </c>
      <c r="I122" s="195"/>
      <c r="J122" s="196">
        <f>ROUND(I122*H122,2)</f>
        <v>0</v>
      </c>
      <c r="K122" s="192" t="s">
        <v>149</v>
      </c>
      <c r="L122" s="41"/>
      <c r="M122" s="197" t="s">
        <v>19</v>
      </c>
      <c r="N122" s="198" t="s">
        <v>43</v>
      </c>
      <c r="O122" s="66"/>
      <c r="P122" s="199">
        <f>O122*H122</f>
        <v>0</v>
      </c>
      <c r="Q122" s="199">
        <v>0.00227</v>
      </c>
      <c r="R122" s="199">
        <f>Q122*H122</f>
        <v>0.16728764999999998</v>
      </c>
      <c r="S122" s="199">
        <v>0</v>
      </c>
      <c r="T122" s="20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1" t="s">
        <v>150</v>
      </c>
      <c r="AT122" s="201" t="s">
        <v>145</v>
      </c>
      <c r="AU122" s="201" t="s">
        <v>82</v>
      </c>
      <c r="AY122" s="19" t="s">
        <v>143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19" t="s">
        <v>80</v>
      </c>
      <c r="BK122" s="202">
        <f>ROUND(I122*H122,2)</f>
        <v>0</v>
      </c>
      <c r="BL122" s="19" t="s">
        <v>150</v>
      </c>
      <c r="BM122" s="201" t="s">
        <v>192</v>
      </c>
    </row>
    <row r="123" spans="2:51" s="13" customFormat="1" ht="12">
      <c r="B123" s="203"/>
      <c r="C123" s="204"/>
      <c r="D123" s="205" t="s">
        <v>152</v>
      </c>
      <c r="E123" s="206" t="s">
        <v>19</v>
      </c>
      <c r="F123" s="207" t="s">
        <v>193</v>
      </c>
      <c r="G123" s="204"/>
      <c r="H123" s="208">
        <v>35.15</v>
      </c>
      <c r="I123" s="209"/>
      <c r="J123" s="204"/>
      <c r="K123" s="204"/>
      <c r="L123" s="210"/>
      <c r="M123" s="211"/>
      <c r="N123" s="212"/>
      <c r="O123" s="212"/>
      <c r="P123" s="212"/>
      <c r="Q123" s="212"/>
      <c r="R123" s="212"/>
      <c r="S123" s="212"/>
      <c r="T123" s="213"/>
      <c r="AT123" s="214" t="s">
        <v>152</v>
      </c>
      <c r="AU123" s="214" t="s">
        <v>82</v>
      </c>
      <c r="AV123" s="13" t="s">
        <v>82</v>
      </c>
      <c r="AW123" s="13" t="s">
        <v>33</v>
      </c>
      <c r="AX123" s="13" t="s">
        <v>72</v>
      </c>
      <c r="AY123" s="214" t="s">
        <v>143</v>
      </c>
    </row>
    <row r="124" spans="2:51" s="13" customFormat="1" ht="12">
      <c r="B124" s="203"/>
      <c r="C124" s="204"/>
      <c r="D124" s="205" t="s">
        <v>152</v>
      </c>
      <c r="E124" s="206" t="s">
        <v>19</v>
      </c>
      <c r="F124" s="207" t="s">
        <v>194</v>
      </c>
      <c r="G124" s="204"/>
      <c r="H124" s="208">
        <v>10.545</v>
      </c>
      <c r="I124" s="209"/>
      <c r="J124" s="204"/>
      <c r="K124" s="204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152</v>
      </c>
      <c r="AU124" s="214" t="s">
        <v>82</v>
      </c>
      <c r="AV124" s="13" t="s">
        <v>82</v>
      </c>
      <c r="AW124" s="13" t="s">
        <v>33</v>
      </c>
      <c r="AX124" s="13" t="s">
        <v>72</v>
      </c>
      <c r="AY124" s="214" t="s">
        <v>143</v>
      </c>
    </row>
    <row r="125" spans="2:51" s="14" customFormat="1" ht="12">
      <c r="B125" s="215"/>
      <c r="C125" s="216"/>
      <c r="D125" s="205" t="s">
        <v>152</v>
      </c>
      <c r="E125" s="217" t="s">
        <v>19</v>
      </c>
      <c r="F125" s="218" t="s">
        <v>159</v>
      </c>
      <c r="G125" s="216"/>
      <c r="H125" s="219">
        <v>45.695</v>
      </c>
      <c r="I125" s="220"/>
      <c r="J125" s="216"/>
      <c r="K125" s="216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152</v>
      </c>
      <c r="AU125" s="225" t="s">
        <v>82</v>
      </c>
      <c r="AV125" s="14" t="s">
        <v>160</v>
      </c>
      <c r="AW125" s="14" t="s">
        <v>33</v>
      </c>
      <c r="AX125" s="14" t="s">
        <v>72</v>
      </c>
      <c r="AY125" s="225" t="s">
        <v>143</v>
      </c>
    </row>
    <row r="126" spans="2:51" s="13" customFormat="1" ht="12">
      <c r="B126" s="203"/>
      <c r="C126" s="204"/>
      <c r="D126" s="205" t="s">
        <v>152</v>
      </c>
      <c r="E126" s="206" t="s">
        <v>19</v>
      </c>
      <c r="F126" s="207" t="s">
        <v>195</v>
      </c>
      <c r="G126" s="204"/>
      <c r="H126" s="208">
        <v>28</v>
      </c>
      <c r="I126" s="209"/>
      <c r="J126" s="204"/>
      <c r="K126" s="204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152</v>
      </c>
      <c r="AU126" s="214" t="s">
        <v>82</v>
      </c>
      <c r="AV126" s="13" t="s">
        <v>82</v>
      </c>
      <c r="AW126" s="13" t="s">
        <v>33</v>
      </c>
      <c r="AX126" s="13" t="s">
        <v>72</v>
      </c>
      <c r="AY126" s="214" t="s">
        <v>143</v>
      </c>
    </row>
    <row r="127" spans="2:51" s="14" customFormat="1" ht="12">
      <c r="B127" s="215"/>
      <c r="C127" s="216"/>
      <c r="D127" s="205" t="s">
        <v>152</v>
      </c>
      <c r="E127" s="217" t="s">
        <v>19</v>
      </c>
      <c r="F127" s="218" t="s">
        <v>159</v>
      </c>
      <c r="G127" s="216"/>
      <c r="H127" s="219">
        <v>28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152</v>
      </c>
      <c r="AU127" s="225" t="s">
        <v>82</v>
      </c>
      <c r="AV127" s="14" t="s">
        <v>160</v>
      </c>
      <c r="AW127" s="14" t="s">
        <v>33</v>
      </c>
      <c r="AX127" s="14" t="s">
        <v>72</v>
      </c>
      <c r="AY127" s="225" t="s">
        <v>143</v>
      </c>
    </row>
    <row r="128" spans="2:51" s="15" customFormat="1" ht="12">
      <c r="B128" s="226"/>
      <c r="C128" s="227"/>
      <c r="D128" s="205" t="s">
        <v>152</v>
      </c>
      <c r="E128" s="228" t="s">
        <v>19</v>
      </c>
      <c r="F128" s="229" t="s">
        <v>173</v>
      </c>
      <c r="G128" s="227"/>
      <c r="H128" s="230">
        <v>73.695</v>
      </c>
      <c r="I128" s="231"/>
      <c r="J128" s="227"/>
      <c r="K128" s="227"/>
      <c r="L128" s="232"/>
      <c r="M128" s="233"/>
      <c r="N128" s="234"/>
      <c r="O128" s="234"/>
      <c r="P128" s="234"/>
      <c r="Q128" s="234"/>
      <c r="R128" s="234"/>
      <c r="S128" s="234"/>
      <c r="T128" s="235"/>
      <c r="AT128" s="236" t="s">
        <v>152</v>
      </c>
      <c r="AU128" s="236" t="s">
        <v>82</v>
      </c>
      <c r="AV128" s="15" t="s">
        <v>150</v>
      </c>
      <c r="AW128" s="15" t="s">
        <v>33</v>
      </c>
      <c r="AX128" s="15" t="s">
        <v>80</v>
      </c>
      <c r="AY128" s="236" t="s">
        <v>143</v>
      </c>
    </row>
    <row r="129" spans="1:65" s="2" customFormat="1" ht="45.6">
      <c r="A129" s="36"/>
      <c r="B129" s="37"/>
      <c r="C129" s="190" t="s">
        <v>196</v>
      </c>
      <c r="D129" s="190" t="s">
        <v>145</v>
      </c>
      <c r="E129" s="191" t="s">
        <v>197</v>
      </c>
      <c r="F129" s="192" t="s">
        <v>198</v>
      </c>
      <c r="G129" s="193" t="s">
        <v>182</v>
      </c>
      <c r="H129" s="194">
        <v>73.695</v>
      </c>
      <c r="I129" s="195"/>
      <c r="J129" s="196">
        <f>ROUND(I129*H129,2)</f>
        <v>0</v>
      </c>
      <c r="K129" s="192" t="s">
        <v>149</v>
      </c>
      <c r="L129" s="41"/>
      <c r="M129" s="197" t="s">
        <v>19</v>
      </c>
      <c r="N129" s="198" t="s">
        <v>43</v>
      </c>
      <c r="O129" s="66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1" t="s">
        <v>150</v>
      </c>
      <c r="AT129" s="201" t="s">
        <v>145</v>
      </c>
      <c r="AU129" s="201" t="s">
        <v>82</v>
      </c>
      <c r="AY129" s="19" t="s">
        <v>143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19" t="s">
        <v>80</v>
      </c>
      <c r="BK129" s="202">
        <f>ROUND(I129*H129,2)</f>
        <v>0</v>
      </c>
      <c r="BL129" s="19" t="s">
        <v>150</v>
      </c>
      <c r="BM129" s="201" t="s">
        <v>199</v>
      </c>
    </row>
    <row r="130" spans="1:65" s="2" customFormat="1" ht="45.6">
      <c r="A130" s="36"/>
      <c r="B130" s="37"/>
      <c r="C130" s="190" t="s">
        <v>200</v>
      </c>
      <c r="D130" s="190" t="s">
        <v>145</v>
      </c>
      <c r="E130" s="191" t="s">
        <v>201</v>
      </c>
      <c r="F130" s="192" t="s">
        <v>202</v>
      </c>
      <c r="G130" s="193" t="s">
        <v>156</v>
      </c>
      <c r="H130" s="194">
        <v>41.36</v>
      </c>
      <c r="I130" s="195"/>
      <c r="J130" s="196">
        <f>ROUND(I130*H130,2)</f>
        <v>0</v>
      </c>
      <c r="K130" s="192" t="s">
        <v>149</v>
      </c>
      <c r="L130" s="41"/>
      <c r="M130" s="197" t="s">
        <v>19</v>
      </c>
      <c r="N130" s="198" t="s">
        <v>43</v>
      </c>
      <c r="O130" s="66"/>
      <c r="P130" s="199">
        <f>O130*H130</f>
        <v>0</v>
      </c>
      <c r="Q130" s="199">
        <v>0.00048</v>
      </c>
      <c r="R130" s="199">
        <f>Q130*H130</f>
        <v>0.0198528</v>
      </c>
      <c r="S130" s="199">
        <v>0</v>
      </c>
      <c r="T130" s="20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1" t="s">
        <v>150</v>
      </c>
      <c r="AT130" s="201" t="s">
        <v>145</v>
      </c>
      <c r="AU130" s="201" t="s">
        <v>82</v>
      </c>
      <c r="AY130" s="19" t="s">
        <v>143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19" t="s">
        <v>80</v>
      </c>
      <c r="BK130" s="202">
        <f>ROUND(I130*H130,2)</f>
        <v>0</v>
      </c>
      <c r="BL130" s="19" t="s">
        <v>150</v>
      </c>
      <c r="BM130" s="201" t="s">
        <v>203</v>
      </c>
    </row>
    <row r="131" spans="2:51" s="13" customFormat="1" ht="12">
      <c r="B131" s="203"/>
      <c r="C131" s="204"/>
      <c r="D131" s="205" t="s">
        <v>152</v>
      </c>
      <c r="E131" s="206" t="s">
        <v>19</v>
      </c>
      <c r="F131" s="207" t="s">
        <v>204</v>
      </c>
      <c r="G131" s="204"/>
      <c r="H131" s="208">
        <v>27.36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152</v>
      </c>
      <c r="AU131" s="214" t="s">
        <v>82</v>
      </c>
      <c r="AV131" s="13" t="s">
        <v>82</v>
      </c>
      <c r="AW131" s="13" t="s">
        <v>33</v>
      </c>
      <c r="AX131" s="13" t="s">
        <v>72</v>
      </c>
      <c r="AY131" s="214" t="s">
        <v>143</v>
      </c>
    </row>
    <row r="132" spans="2:51" s="13" customFormat="1" ht="12">
      <c r="B132" s="203"/>
      <c r="C132" s="204"/>
      <c r="D132" s="205" t="s">
        <v>152</v>
      </c>
      <c r="E132" s="206" t="s">
        <v>19</v>
      </c>
      <c r="F132" s="207" t="s">
        <v>205</v>
      </c>
      <c r="G132" s="204"/>
      <c r="H132" s="208">
        <v>14</v>
      </c>
      <c r="I132" s="209"/>
      <c r="J132" s="204"/>
      <c r="K132" s="204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152</v>
      </c>
      <c r="AU132" s="214" t="s">
        <v>82</v>
      </c>
      <c r="AV132" s="13" t="s">
        <v>82</v>
      </c>
      <c r="AW132" s="13" t="s">
        <v>33</v>
      </c>
      <c r="AX132" s="13" t="s">
        <v>72</v>
      </c>
      <c r="AY132" s="214" t="s">
        <v>143</v>
      </c>
    </row>
    <row r="133" spans="2:51" s="14" customFormat="1" ht="12">
      <c r="B133" s="215"/>
      <c r="C133" s="216"/>
      <c r="D133" s="205" t="s">
        <v>152</v>
      </c>
      <c r="E133" s="217" t="s">
        <v>19</v>
      </c>
      <c r="F133" s="218" t="s">
        <v>159</v>
      </c>
      <c r="G133" s="216"/>
      <c r="H133" s="219">
        <v>41.36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152</v>
      </c>
      <c r="AU133" s="225" t="s">
        <v>82</v>
      </c>
      <c r="AV133" s="14" t="s">
        <v>160</v>
      </c>
      <c r="AW133" s="14" t="s">
        <v>33</v>
      </c>
      <c r="AX133" s="14" t="s">
        <v>80</v>
      </c>
      <c r="AY133" s="225" t="s">
        <v>143</v>
      </c>
    </row>
    <row r="134" spans="1:65" s="2" customFormat="1" ht="45.6">
      <c r="A134" s="36"/>
      <c r="B134" s="37"/>
      <c r="C134" s="190" t="s">
        <v>206</v>
      </c>
      <c r="D134" s="190" t="s">
        <v>145</v>
      </c>
      <c r="E134" s="191" t="s">
        <v>207</v>
      </c>
      <c r="F134" s="192" t="s">
        <v>208</v>
      </c>
      <c r="G134" s="193" t="s">
        <v>156</v>
      </c>
      <c r="H134" s="194">
        <v>41.36</v>
      </c>
      <c r="I134" s="195"/>
      <c r="J134" s="196">
        <f>ROUND(I134*H134,2)</f>
        <v>0</v>
      </c>
      <c r="K134" s="192" t="s">
        <v>149</v>
      </c>
      <c r="L134" s="41"/>
      <c r="M134" s="197" t="s">
        <v>19</v>
      </c>
      <c r="N134" s="198" t="s">
        <v>43</v>
      </c>
      <c r="O134" s="66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1" t="s">
        <v>150</v>
      </c>
      <c r="AT134" s="201" t="s">
        <v>145</v>
      </c>
      <c r="AU134" s="201" t="s">
        <v>82</v>
      </c>
      <c r="AY134" s="19" t="s">
        <v>143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19" t="s">
        <v>80</v>
      </c>
      <c r="BK134" s="202">
        <f>ROUND(I134*H134,2)</f>
        <v>0</v>
      </c>
      <c r="BL134" s="19" t="s">
        <v>150</v>
      </c>
      <c r="BM134" s="201" t="s">
        <v>209</v>
      </c>
    </row>
    <row r="135" spans="1:65" s="2" customFormat="1" ht="45.6">
      <c r="A135" s="36"/>
      <c r="B135" s="37"/>
      <c r="C135" s="190" t="s">
        <v>210</v>
      </c>
      <c r="D135" s="190" t="s">
        <v>145</v>
      </c>
      <c r="E135" s="191" t="s">
        <v>211</v>
      </c>
      <c r="F135" s="192" t="s">
        <v>212</v>
      </c>
      <c r="G135" s="193" t="s">
        <v>156</v>
      </c>
      <c r="H135" s="194">
        <v>3.774</v>
      </c>
      <c r="I135" s="195"/>
      <c r="J135" s="196">
        <f>ROUND(I135*H135,2)</f>
        <v>0</v>
      </c>
      <c r="K135" s="192" t="s">
        <v>149</v>
      </c>
      <c r="L135" s="41"/>
      <c r="M135" s="197" t="s">
        <v>19</v>
      </c>
      <c r="N135" s="198" t="s">
        <v>43</v>
      </c>
      <c r="O135" s="66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1" t="s">
        <v>150</v>
      </c>
      <c r="AT135" s="201" t="s">
        <v>145</v>
      </c>
      <c r="AU135" s="201" t="s">
        <v>82</v>
      </c>
      <c r="AY135" s="19" t="s">
        <v>143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9" t="s">
        <v>80</v>
      </c>
      <c r="BK135" s="202">
        <f>ROUND(I135*H135,2)</f>
        <v>0</v>
      </c>
      <c r="BL135" s="19" t="s">
        <v>150</v>
      </c>
      <c r="BM135" s="201" t="s">
        <v>213</v>
      </c>
    </row>
    <row r="136" spans="1:65" s="2" customFormat="1" ht="57">
      <c r="A136" s="36"/>
      <c r="B136" s="37"/>
      <c r="C136" s="190" t="s">
        <v>214</v>
      </c>
      <c r="D136" s="190" t="s">
        <v>145</v>
      </c>
      <c r="E136" s="191" t="s">
        <v>215</v>
      </c>
      <c r="F136" s="192" t="s">
        <v>216</v>
      </c>
      <c r="G136" s="193" t="s">
        <v>156</v>
      </c>
      <c r="H136" s="194">
        <v>3.774</v>
      </c>
      <c r="I136" s="195"/>
      <c r="J136" s="196">
        <f>ROUND(I136*H136,2)</f>
        <v>0</v>
      </c>
      <c r="K136" s="192" t="s">
        <v>149</v>
      </c>
      <c r="L136" s="41"/>
      <c r="M136" s="197" t="s">
        <v>19</v>
      </c>
      <c r="N136" s="198" t="s">
        <v>43</v>
      </c>
      <c r="O136" s="66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1" t="s">
        <v>150</v>
      </c>
      <c r="AT136" s="201" t="s">
        <v>145</v>
      </c>
      <c r="AU136" s="201" t="s">
        <v>82</v>
      </c>
      <c r="AY136" s="19" t="s">
        <v>143</v>
      </c>
      <c r="BE136" s="202">
        <f>IF(N136="základní",J136,0)</f>
        <v>0</v>
      </c>
      <c r="BF136" s="202">
        <f>IF(N136="snížená",J136,0)</f>
        <v>0</v>
      </c>
      <c r="BG136" s="202">
        <f>IF(N136="zákl. přenesená",J136,0)</f>
        <v>0</v>
      </c>
      <c r="BH136" s="202">
        <f>IF(N136="sníž. přenesená",J136,0)</f>
        <v>0</v>
      </c>
      <c r="BI136" s="202">
        <f>IF(N136="nulová",J136,0)</f>
        <v>0</v>
      </c>
      <c r="BJ136" s="19" t="s">
        <v>80</v>
      </c>
      <c r="BK136" s="202">
        <f>ROUND(I136*H136,2)</f>
        <v>0</v>
      </c>
      <c r="BL136" s="19" t="s">
        <v>150</v>
      </c>
      <c r="BM136" s="201" t="s">
        <v>217</v>
      </c>
    </row>
    <row r="137" spans="1:65" s="2" customFormat="1" ht="57">
      <c r="A137" s="36"/>
      <c r="B137" s="37"/>
      <c r="C137" s="190" t="s">
        <v>89</v>
      </c>
      <c r="D137" s="190" t="s">
        <v>145</v>
      </c>
      <c r="E137" s="191" t="s">
        <v>218</v>
      </c>
      <c r="F137" s="192" t="s">
        <v>219</v>
      </c>
      <c r="G137" s="193" t="s">
        <v>156</v>
      </c>
      <c r="H137" s="194">
        <v>7.548</v>
      </c>
      <c r="I137" s="195"/>
      <c r="J137" s="196">
        <f>ROUND(I137*H137,2)</f>
        <v>0</v>
      </c>
      <c r="K137" s="192" t="s">
        <v>149</v>
      </c>
      <c r="L137" s="41"/>
      <c r="M137" s="197" t="s">
        <v>19</v>
      </c>
      <c r="N137" s="198" t="s">
        <v>43</v>
      </c>
      <c r="O137" s="66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1" t="s">
        <v>150</v>
      </c>
      <c r="AT137" s="201" t="s">
        <v>145</v>
      </c>
      <c r="AU137" s="201" t="s">
        <v>82</v>
      </c>
      <c r="AY137" s="19" t="s">
        <v>143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9" t="s">
        <v>80</v>
      </c>
      <c r="BK137" s="202">
        <f>ROUND(I137*H137,2)</f>
        <v>0</v>
      </c>
      <c r="BL137" s="19" t="s">
        <v>150</v>
      </c>
      <c r="BM137" s="201" t="s">
        <v>220</v>
      </c>
    </row>
    <row r="138" spans="2:51" s="13" customFormat="1" ht="12">
      <c r="B138" s="203"/>
      <c r="C138" s="204"/>
      <c r="D138" s="205" t="s">
        <v>152</v>
      </c>
      <c r="E138" s="206" t="s">
        <v>19</v>
      </c>
      <c r="F138" s="207" t="s">
        <v>221</v>
      </c>
      <c r="G138" s="204"/>
      <c r="H138" s="208">
        <v>7.548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152</v>
      </c>
      <c r="AU138" s="214" t="s">
        <v>82</v>
      </c>
      <c r="AV138" s="13" t="s">
        <v>82</v>
      </c>
      <c r="AW138" s="13" t="s">
        <v>33</v>
      </c>
      <c r="AX138" s="13" t="s">
        <v>80</v>
      </c>
      <c r="AY138" s="214" t="s">
        <v>143</v>
      </c>
    </row>
    <row r="139" spans="1:65" s="2" customFormat="1" ht="57">
      <c r="A139" s="36"/>
      <c r="B139" s="37"/>
      <c r="C139" s="190" t="s">
        <v>8</v>
      </c>
      <c r="D139" s="190" t="s">
        <v>145</v>
      </c>
      <c r="E139" s="191" t="s">
        <v>222</v>
      </c>
      <c r="F139" s="192" t="s">
        <v>223</v>
      </c>
      <c r="G139" s="193" t="s">
        <v>156</v>
      </c>
      <c r="H139" s="194">
        <v>19.335</v>
      </c>
      <c r="I139" s="195"/>
      <c r="J139" s="196">
        <f>ROUND(I139*H139,2)</f>
        <v>0</v>
      </c>
      <c r="K139" s="192" t="s">
        <v>19</v>
      </c>
      <c r="L139" s="41"/>
      <c r="M139" s="197" t="s">
        <v>19</v>
      </c>
      <c r="N139" s="198" t="s">
        <v>43</v>
      </c>
      <c r="O139" s="66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1" t="s">
        <v>150</v>
      </c>
      <c r="AT139" s="201" t="s">
        <v>145</v>
      </c>
      <c r="AU139" s="201" t="s">
        <v>82</v>
      </c>
      <c r="AY139" s="19" t="s">
        <v>143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19" t="s">
        <v>80</v>
      </c>
      <c r="BK139" s="202">
        <f>ROUND(I139*H139,2)</f>
        <v>0</v>
      </c>
      <c r="BL139" s="19" t="s">
        <v>150</v>
      </c>
      <c r="BM139" s="201" t="s">
        <v>224</v>
      </c>
    </row>
    <row r="140" spans="2:51" s="13" customFormat="1" ht="12">
      <c r="B140" s="203"/>
      <c r="C140" s="204"/>
      <c r="D140" s="205" t="s">
        <v>152</v>
      </c>
      <c r="E140" s="206" t="s">
        <v>19</v>
      </c>
      <c r="F140" s="207" t="s">
        <v>95</v>
      </c>
      <c r="G140" s="204"/>
      <c r="H140" s="208">
        <v>19.335</v>
      </c>
      <c r="I140" s="209"/>
      <c r="J140" s="204"/>
      <c r="K140" s="204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152</v>
      </c>
      <c r="AU140" s="214" t="s">
        <v>82</v>
      </c>
      <c r="AV140" s="13" t="s">
        <v>82</v>
      </c>
      <c r="AW140" s="13" t="s">
        <v>33</v>
      </c>
      <c r="AX140" s="13" t="s">
        <v>80</v>
      </c>
      <c r="AY140" s="214" t="s">
        <v>143</v>
      </c>
    </row>
    <row r="141" spans="1:65" s="2" customFormat="1" ht="34.2">
      <c r="A141" s="36"/>
      <c r="B141" s="37"/>
      <c r="C141" s="190" t="s">
        <v>225</v>
      </c>
      <c r="D141" s="190" t="s">
        <v>145</v>
      </c>
      <c r="E141" s="191" t="s">
        <v>226</v>
      </c>
      <c r="F141" s="192" t="s">
        <v>227</v>
      </c>
      <c r="G141" s="193" t="s">
        <v>156</v>
      </c>
      <c r="H141" s="194">
        <v>23.109</v>
      </c>
      <c r="I141" s="195"/>
      <c r="J141" s="196">
        <f>ROUND(I141*H141,2)</f>
        <v>0</v>
      </c>
      <c r="K141" s="192" t="s">
        <v>149</v>
      </c>
      <c r="L141" s="41"/>
      <c r="M141" s="197" t="s">
        <v>19</v>
      </c>
      <c r="N141" s="198" t="s">
        <v>43</v>
      </c>
      <c r="O141" s="66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1" t="s">
        <v>150</v>
      </c>
      <c r="AT141" s="201" t="s">
        <v>145</v>
      </c>
      <c r="AU141" s="201" t="s">
        <v>82</v>
      </c>
      <c r="AY141" s="19" t="s">
        <v>143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19" t="s">
        <v>80</v>
      </c>
      <c r="BK141" s="202">
        <f>ROUND(I141*H141,2)</f>
        <v>0</v>
      </c>
      <c r="BL141" s="19" t="s">
        <v>150</v>
      </c>
      <c r="BM141" s="201" t="s">
        <v>228</v>
      </c>
    </row>
    <row r="142" spans="2:51" s="13" customFormat="1" ht="12">
      <c r="B142" s="203"/>
      <c r="C142" s="204"/>
      <c r="D142" s="205" t="s">
        <v>152</v>
      </c>
      <c r="E142" s="206" t="s">
        <v>19</v>
      </c>
      <c r="F142" s="207" t="s">
        <v>229</v>
      </c>
      <c r="G142" s="204"/>
      <c r="H142" s="208">
        <v>2.79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152</v>
      </c>
      <c r="AU142" s="214" t="s">
        <v>82</v>
      </c>
      <c r="AV142" s="13" t="s">
        <v>82</v>
      </c>
      <c r="AW142" s="13" t="s">
        <v>33</v>
      </c>
      <c r="AX142" s="13" t="s">
        <v>72</v>
      </c>
      <c r="AY142" s="214" t="s">
        <v>143</v>
      </c>
    </row>
    <row r="143" spans="2:51" s="13" customFormat="1" ht="12">
      <c r="B143" s="203"/>
      <c r="C143" s="204"/>
      <c r="D143" s="205" t="s">
        <v>152</v>
      </c>
      <c r="E143" s="206" t="s">
        <v>19</v>
      </c>
      <c r="F143" s="207" t="s">
        <v>230</v>
      </c>
      <c r="G143" s="204"/>
      <c r="H143" s="208">
        <v>5.85</v>
      </c>
      <c r="I143" s="209"/>
      <c r="J143" s="204"/>
      <c r="K143" s="204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152</v>
      </c>
      <c r="AU143" s="214" t="s">
        <v>82</v>
      </c>
      <c r="AV143" s="13" t="s">
        <v>82</v>
      </c>
      <c r="AW143" s="13" t="s">
        <v>33</v>
      </c>
      <c r="AX143" s="13" t="s">
        <v>72</v>
      </c>
      <c r="AY143" s="214" t="s">
        <v>143</v>
      </c>
    </row>
    <row r="144" spans="2:51" s="13" customFormat="1" ht="12">
      <c r="B144" s="203"/>
      <c r="C144" s="204"/>
      <c r="D144" s="205" t="s">
        <v>152</v>
      </c>
      <c r="E144" s="206" t="s">
        <v>19</v>
      </c>
      <c r="F144" s="207" t="s">
        <v>231</v>
      </c>
      <c r="G144" s="204"/>
      <c r="H144" s="208">
        <v>10.695</v>
      </c>
      <c r="I144" s="209"/>
      <c r="J144" s="204"/>
      <c r="K144" s="204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152</v>
      </c>
      <c r="AU144" s="214" t="s">
        <v>82</v>
      </c>
      <c r="AV144" s="13" t="s">
        <v>82</v>
      </c>
      <c r="AW144" s="13" t="s">
        <v>33</v>
      </c>
      <c r="AX144" s="13" t="s">
        <v>72</v>
      </c>
      <c r="AY144" s="214" t="s">
        <v>143</v>
      </c>
    </row>
    <row r="145" spans="2:51" s="14" customFormat="1" ht="12">
      <c r="B145" s="215"/>
      <c r="C145" s="216"/>
      <c r="D145" s="205" t="s">
        <v>152</v>
      </c>
      <c r="E145" s="217" t="s">
        <v>95</v>
      </c>
      <c r="F145" s="218" t="s">
        <v>159</v>
      </c>
      <c r="G145" s="216"/>
      <c r="H145" s="219">
        <v>19.335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152</v>
      </c>
      <c r="AU145" s="225" t="s">
        <v>82</v>
      </c>
      <c r="AV145" s="14" t="s">
        <v>160</v>
      </c>
      <c r="AW145" s="14" t="s">
        <v>33</v>
      </c>
      <c r="AX145" s="14" t="s">
        <v>72</v>
      </c>
      <c r="AY145" s="225" t="s">
        <v>143</v>
      </c>
    </row>
    <row r="146" spans="2:51" s="13" customFormat="1" ht="12">
      <c r="B146" s="203"/>
      <c r="C146" s="204"/>
      <c r="D146" s="205" t="s">
        <v>152</v>
      </c>
      <c r="E146" s="206" t="s">
        <v>19</v>
      </c>
      <c r="F146" s="207" t="s">
        <v>232</v>
      </c>
      <c r="G146" s="204"/>
      <c r="H146" s="208">
        <v>3.774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152</v>
      </c>
      <c r="AU146" s="214" t="s">
        <v>82</v>
      </c>
      <c r="AV146" s="13" t="s">
        <v>82</v>
      </c>
      <c r="AW146" s="13" t="s">
        <v>33</v>
      </c>
      <c r="AX146" s="13" t="s">
        <v>72</v>
      </c>
      <c r="AY146" s="214" t="s">
        <v>143</v>
      </c>
    </row>
    <row r="147" spans="2:51" s="15" customFormat="1" ht="12">
      <c r="B147" s="226"/>
      <c r="C147" s="227"/>
      <c r="D147" s="205" t="s">
        <v>152</v>
      </c>
      <c r="E147" s="228" t="s">
        <v>103</v>
      </c>
      <c r="F147" s="229" t="s">
        <v>173</v>
      </c>
      <c r="G147" s="227"/>
      <c r="H147" s="230">
        <v>23.109</v>
      </c>
      <c r="I147" s="231"/>
      <c r="J147" s="227"/>
      <c r="K147" s="227"/>
      <c r="L147" s="232"/>
      <c r="M147" s="233"/>
      <c r="N147" s="234"/>
      <c r="O147" s="234"/>
      <c r="P147" s="234"/>
      <c r="Q147" s="234"/>
      <c r="R147" s="234"/>
      <c r="S147" s="234"/>
      <c r="T147" s="235"/>
      <c r="AT147" s="236" t="s">
        <v>152</v>
      </c>
      <c r="AU147" s="236" t="s">
        <v>82</v>
      </c>
      <c r="AV147" s="15" t="s">
        <v>150</v>
      </c>
      <c r="AW147" s="15" t="s">
        <v>33</v>
      </c>
      <c r="AX147" s="15" t="s">
        <v>80</v>
      </c>
      <c r="AY147" s="236" t="s">
        <v>143</v>
      </c>
    </row>
    <row r="148" spans="1:65" s="2" customFormat="1" ht="33" customHeight="1">
      <c r="A148" s="36"/>
      <c r="B148" s="37"/>
      <c r="C148" s="190" t="s">
        <v>233</v>
      </c>
      <c r="D148" s="190" t="s">
        <v>145</v>
      </c>
      <c r="E148" s="191" t="s">
        <v>234</v>
      </c>
      <c r="F148" s="192" t="s">
        <v>235</v>
      </c>
      <c r="G148" s="193" t="s">
        <v>156</v>
      </c>
      <c r="H148" s="194">
        <v>23.109</v>
      </c>
      <c r="I148" s="195"/>
      <c r="J148" s="196">
        <f>ROUND(I148*H148,2)</f>
        <v>0</v>
      </c>
      <c r="K148" s="192" t="s">
        <v>149</v>
      </c>
      <c r="L148" s="41"/>
      <c r="M148" s="197" t="s">
        <v>19</v>
      </c>
      <c r="N148" s="198" t="s">
        <v>43</v>
      </c>
      <c r="O148" s="66"/>
      <c r="P148" s="199">
        <f>O148*H148</f>
        <v>0</v>
      </c>
      <c r="Q148" s="199">
        <v>0</v>
      </c>
      <c r="R148" s="199">
        <f>Q148*H148</f>
        <v>0</v>
      </c>
      <c r="S148" s="199">
        <v>0</v>
      </c>
      <c r="T148" s="20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1" t="s">
        <v>150</v>
      </c>
      <c r="AT148" s="201" t="s">
        <v>145</v>
      </c>
      <c r="AU148" s="201" t="s">
        <v>82</v>
      </c>
      <c r="AY148" s="19" t="s">
        <v>143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19" t="s">
        <v>80</v>
      </c>
      <c r="BK148" s="202">
        <f>ROUND(I148*H148,2)</f>
        <v>0</v>
      </c>
      <c r="BL148" s="19" t="s">
        <v>150</v>
      </c>
      <c r="BM148" s="201" t="s">
        <v>236</v>
      </c>
    </row>
    <row r="149" spans="2:51" s="13" customFormat="1" ht="12">
      <c r="B149" s="203"/>
      <c r="C149" s="204"/>
      <c r="D149" s="205" t="s">
        <v>152</v>
      </c>
      <c r="E149" s="206" t="s">
        <v>19</v>
      </c>
      <c r="F149" s="207" t="s">
        <v>103</v>
      </c>
      <c r="G149" s="204"/>
      <c r="H149" s="208">
        <v>23.109</v>
      </c>
      <c r="I149" s="209"/>
      <c r="J149" s="204"/>
      <c r="K149" s="204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152</v>
      </c>
      <c r="AU149" s="214" t="s">
        <v>82</v>
      </c>
      <c r="AV149" s="13" t="s">
        <v>82</v>
      </c>
      <c r="AW149" s="13" t="s">
        <v>33</v>
      </c>
      <c r="AX149" s="13" t="s">
        <v>80</v>
      </c>
      <c r="AY149" s="214" t="s">
        <v>143</v>
      </c>
    </row>
    <row r="150" spans="1:65" s="2" customFormat="1" ht="16.5" customHeight="1">
      <c r="A150" s="36"/>
      <c r="B150" s="37"/>
      <c r="C150" s="190" t="s">
        <v>237</v>
      </c>
      <c r="D150" s="190" t="s">
        <v>145</v>
      </c>
      <c r="E150" s="191" t="s">
        <v>238</v>
      </c>
      <c r="F150" s="192" t="s">
        <v>239</v>
      </c>
      <c r="G150" s="193" t="s">
        <v>156</v>
      </c>
      <c r="H150" s="194">
        <v>23.109</v>
      </c>
      <c r="I150" s="195"/>
      <c r="J150" s="196">
        <f>ROUND(I150*H150,2)</f>
        <v>0</v>
      </c>
      <c r="K150" s="192" t="s">
        <v>19</v>
      </c>
      <c r="L150" s="41"/>
      <c r="M150" s="197" t="s">
        <v>19</v>
      </c>
      <c r="N150" s="198" t="s">
        <v>43</v>
      </c>
      <c r="O150" s="66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1" t="s">
        <v>150</v>
      </c>
      <c r="AT150" s="201" t="s">
        <v>145</v>
      </c>
      <c r="AU150" s="201" t="s">
        <v>82</v>
      </c>
      <c r="AY150" s="19" t="s">
        <v>143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9" t="s">
        <v>80</v>
      </c>
      <c r="BK150" s="202">
        <f>ROUND(I150*H150,2)</f>
        <v>0</v>
      </c>
      <c r="BL150" s="19" t="s">
        <v>150</v>
      </c>
      <c r="BM150" s="201" t="s">
        <v>240</v>
      </c>
    </row>
    <row r="151" spans="2:51" s="13" customFormat="1" ht="12">
      <c r="B151" s="203"/>
      <c r="C151" s="204"/>
      <c r="D151" s="205" t="s">
        <v>152</v>
      </c>
      <c r="E151" s="206" t="s">
        <v>19</v>
      </c>
      <c r="F151" s="207" t="s">
        <v>103</v>
      </c>
      <c r="G151" s="204"/>
      <c r="H151" s="208">
        <v>23.109</v>
      </c>
      <c r="I151" s="209"/>
      <c r="J151" s="204"/>
      <c r="K151" s="204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152</v>
      </c>
      <c r="AU151" s="214" t="s">
        <v>82</v>
      </c>
      <c r="AV151" s="13" t="s">
        <v>82</v>
      </c>
      <c r="AW151" s="13" t="s">
        <v>33</v>
      </c>
      <c r="AX151" s="13" t="s">
        <v>80</v>
      </c>
      <c r="AY151" s="214" t="s">
        <v>143</v>
      </c>
    </row>
    <row r="152" spans="1:65" s="2" customFormat="1" ht="68.4">
      <c r="A152" s="36"/>
      <c r="B152" s="37"/>
      <c r="C152" s="190" t="s">
        <v>241</v>
      </c>
      <c r="D152" s="190" t="s">
        <v>145</v>
      </c>
      <c r="E152" s="191" t="s">
        <v>242</v>
      </c>
      <c r="F152" s="192" t="s">
        <v>243</v>
      </c>
      <c r="G152" s="193" t="s">
        <v>156</v>
      </c>
      <c r="H152" s="194">
        <v>20.188</v>
      </c>
      <c r="I152" s="195"/>
      <c r="J152" s="196">
        <f>ROUND(I152*H152,2)</f>
        <v>0</v>
      </c>
      <c r="K152" s="192" t="s">
        <v>149</v>
      </c>
      <c r="L152" s="41"/>
      <c r="M152" s="197" t="s">
        <v>19</v>
      </c>
      <c r="N152" s="198" t="s">
        <v>43</v>
      </c>
      <c r="O152" s="66"/>
      <c r="P152" s="199">
        <f>O152*H152</f>
        <v>0</v>
      </c>
      <c r="Q152" s="199">
        <v>0</v>
      </c>
      <c r="R152" s="199">
        <f>Q152*H152</f>
        <v>0</v>
      </c>
      <c r="S152" s="199">
        <v>0</v>
      </c>
      <c r="T152" s="20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1" t="s">
        <v>150</v>
      </c>
      <c r="AT152" s="201" t="s">
        <v>145</v>
      </c>
      <c r="AU152" s="201" t="s">
        <v>82</v>
      </c>
      <c r="AY152" s="19" t="s">
        <v>143</v>
      </c>
      <c r="BE152" s="202">
        <f>IF(N152="základní",J152,0)</f>
        <v>0</v>
      </c>
      <c r="BF152" s="202">
        <f>IF(N152="snížená",J152,0)</f>
        <v>0</v>
      </c>
      <c r="BG152" s="202">
        <f>IF(N152="zákl. přenesená",J152,0)</f>
        <v>0</v>
      </c>
      <c r="BH152" s="202">
        <f>IF(N152="sníž. přenesená",J152,0)</f>
        <v>0</v>
      </c>
      <c r="BI152" s="202">
        <f>IF(N152="nulová",J152,0)</f>
        <v>0</v>
      </c>
      <c r="BJ152" s="19" t="s">
        <v>80</v>
      </c>
      <c r="BK152" s="202">
        <f>ROUND(I152*H152,2)</f>
        <v>0</v>
      </c>
      <c r="BL152" s="19" t="s">
        <v>150</v>
      </c>
      <c r="BM152" s="201" t="s">
        <v>244</v>
      </c>
    </row>
    <row r="153" spans="2:51" s="13" customFormat="1" ht="12">
      <c r="B153" s="203"/>
      <c r="C153" s="204"/>
      <c r="D153" s="205" t="s">
        <v>152</v>
      </c>
      <c r="E153" s="206" t="s">
        <v>19</v>
      </c>
      <c r="F153" s="207" t="s">
        <v>245</v>
      </c>
      <c r="G153" s="204"/>
      <c r="H153" s="208">
        <v>40.375</v>
      </c>
      <c r="I153" s="209"/>
      <c r="J153" s="204"/>
      <c r="K153" s="204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152</v>
      </c>
      <c r="AU153" s="214" t="s">
        <v>82</v>
      </c>
      <c r="AV153" s="13" t="s">
        <v>82</v>
      </c>
      <c r="AW153" s="13" t="s">
        <v>33</v>
      </c>
      <c r="AX153" s="13" t="s">
        <v>72</v>
      </c>
      <c r="AY153" s="214" t="s">
        <v>143</v>
      </c>
    </row>
    <row r="154" spans="2:51" s="14" customFormat="1" ht="12">
      <c r="B154" s="215"/>
      <c r="C154" s="216"/>
      <c r="D154" s="205" t="s">
        <v>152</v>
      </c>
      <c r="E154" s="217" t="s">
        <v>93</v>
      </c>
      <c r="F154" s="218" t="s">
        <v>159</v>
      </c>
      <c r="G154" s="216"/>
      <c r="H154" s="219">
        <v>40.375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152</v>
      </c>
      <c r="AU154" s="225" t="s">
        <v>82</v>
      </c>
      <c r="AV154" s="14" t="s">
        <v>160</v>
      </c>
      <c r="AW154" s="14" t="s">
        <v>33</v>
      </c>
      <c r="AX154" s="14" t="s">
        <v>72</v>
      </c>
      <c r="AY154" s="225" t="s">
        <v>143</v>
      </c>
    </row>
    <row r="155" spans="2:51" s="13" customFormat="1" ht="12">
      <c r="B155" s="203"/>
      <c r="C155" s="204"/>
      <c r="D155" s="205" t="s">
        <v>152</v>
      </c>
      <c r="E155" s="206" t="s">
        <v>19</v>
      </c>
      <c r="F155" s="207" t="s">
        <v>246</v>
      </c>
      <c r="G155" s="204"/>
      <c r="H155" s="208">
        <v>20.188</v>
      </c>
      <c r="I155" s="209"/>
      <c r="J155" s="204"/>
      <c r="K155" s="204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152</v>
      </c>
      <c r="AU155" s="214" t="s">
        <v>82</v>
      </c>
      <c r="AV155" s="13" t="s">
        <v>82</v>
      </c>
      <c r="AW155" s="13" t="s">
        <v>33</v>
      </c>
      <c r="AX155" s="13" t="s">
        <v>80</v>
      </c>
      <c r="AY155" s="214" t="s">
        <v>143</v>
      </c>
    </row>
    <row r="156" spans="1:65" s="2" customFormat="1" ht="68.4">
      <c r="A156" s="36"/>
      <c r="B156" s="37"/>
      <c r="C156" s="190" t="s">
        <v>247</v>
      </c>
      <c r="D156" s="190" t="s">
        <v>145</v>
      </c>
      <c r="E156" s="191" t="s">
        <v>242</v>
      </c>
      <c r="F156" s="192" t="s">
        <v>243</v>
      </c>
      <c r="G156" s="193" t="s">
        <v>156</v>
      </c>
      <c r="H156" s="194">
        <v>14.469</v>
      </c>
      <c r="I156" s="195"/>
      <c r="J156" s="196">
        <f>ROUND(I156*H156,2)</f>
        <v>0</v>
      </c>
      <c r="K156" s="192" t="s">
        <v>149</v>
      </c>
      <c r="L156" s="41"/>
      <c r="M156" s="197" t="s">
        <v>19</v>
      </c>
      <c r="N156" s="198" t="s">
        <v>43</v>
      </c>
      <c r="O156" s="66"/>
      <c r="P156" s="199">
        <f>O156*H156</f>
        <v>0</v>
      </c>
      <c r="Q156" s="199">
        <v>0</v>
      </c>
      <c r="R156" s="199">
        <f>Q156*H156</f>
        <v>0</v>
      </c>
      <c r="S156" s="199">
        <v>0</v>
      </c>
      <c r="T156" s="20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1" t="s">
        <v>150</v>
      </c>
      <c r="AT156" s="201" t="s">
        <v>145</v>
      </c>
      <c r="AU156" s="201" t="s">
        <v>82</v>
      </c>
      <c r="AY156" s="19" t="s">
        <v>143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19" t="s">
        <v>80</v>
      </c>
      <c r="BK156" s="202">
        <f>ROUND(I156*H156,2)</f>
        <v>0</v>
      </c>
      <c r="BL156" s="19" t="s">
        <v>150</v>
      </c>
      <c r="BM156" s="201" t="s">
        <v>248</v>
      </c>
    </row>
    <row r="157" spans="2:51" s="13" customFormat="1" ht="12">
      <c r="B157" s="203"/>
      <c r="C157" s="204"/>
      <c r="D157" s="205" t="s">
        <v>152</v>
      </c>
      <c r="E157" s="206" t="s">
        <v>19</v>
      </c>
      <c r="F157" s="207" t="s">
        <v>249</v>
      </c>
      <c r="G157" s="204"/>
      <c r="H157" s="208">
        <v>9.75</v>
      </c>
      <c r="I157" s="209"/>
      <c r="J157" s="204"/>
      <c r="K157" s="204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152</v>
      </c>
      <c r="AU157" s="214" t="s">
        <v>82</v>
      </c>
      <c r="AV157" s="13" t="s">
        <v>82</v>
      </c>
      <c r="AW157" s="13" t="s">
        <v>33</v>
      </c>
      <c r="AX157" s="13" t="s">
        <v>72</v>
      </c>
      <c r="AY157" s="214" t="s">
        <v>143</v>
      </c>
    </row>
    <row r="158" spans="2:51" s="13" customFormat="1" ht="12">
      <c r="B158" s="203"/>
      <c r="C158" s="204"/>
      <c r="D158" s="205" t="s">
        <v>152</v>
      </c>
      <c r="E158" s="206" t="s">
        <v>19</v>
      </c>
      <c r="F158" s="207" t="s">
        <v>250</v>
      </c>
      <c r="G158" s="204"/>
      <c r="H158" s="208">
        <v>0.945</v>
      </c>
      <c r="I158" s="209"/>
      <c r="J158" s="204"/>
      <c r="K158" s="204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152</v>
      </c>
      <c r="AU158" s="214" t="s">
        <v>82</v>
      </c>
      <c r="AV158" s="13" t="s">
        <v>82</v>
      </c>
      <c r="AW158" s="13" t="s">
        <v>33</v>
      </c>
      <c r="AX158" s="13" t="s">
        <v>72</v>
      </c>
      <c r="AY158" s="214" t="s">
        <v>143</v>
      </c>
    </row>
    <row r="159" spans="2:51" s="14" customFormat="1" ht="12">
      <c r="B159" s="215"/>
      <c r="C159" s="216"/>
      <c r="D159" s="205" t="s">
        <v>152</v>
      </c>
      <c r="E159" s="217" t="s">
        <v>19</v>
      </c>
      <c r="F159" s="218" t="s">
        <v>159</v>
      </c>
      <c r="G159" s="216"/>
      <c r="H159" s="219">
        <v>10.695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152</v>
      </c>
      <c r="AU159" s="225" t="s">
        <v>82</v>
      </c>
      <c r="AV159" s="14" t="s">
        <v>160</v>
      </c>
      <c r="AW159" s="14" t="s">
        <v>33</v>
      </c>
      <c r="AX159" s="14" t="s">
        <v>72</v>
      </c>
      <c r="AY159" s="225" t="s">
        <v>143</v>
      </c>
    </row>
    <row r="160" spans="2:51" s="13" customFormat="1" ht="12">
      <c r="B160" s="203"/>
      <c r="C160" s="204"/>
      <c r="D160" s="205" t="s">
        <v>152</v>
      </c>
      <c r="E160" s="206" t="s">
        <v>19</v>
      </c>
      <c r="F160" s="207" t="s">
        <v>251</v>
      </c>
      <c r="G160" s="204"/>
      <c r="H160" s="208">
        <v>3.774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152</v>
      </c>
      <c r="AU160" s="214" t="s">
        <v>82</v>
      </c>
      <c r="AV160" s="13" t="s">
        <v>82</v>
      </c>
      <c r="AW160" s="13" t="s">
        <v>33</v>
      </c>
      <c r="AX160" s="13" t="s">
        <v>72</v>
      </c>
      <c r="AY160" s="214" t="s">
        <v>143</v>
      </c>
    </row>
    <row r="161" spans="2:51" s="15" customFormat="1" ht="12">
      <c r="B161" s="226"/>
      <c r="C161" s="227"/>
      <c r="D161" s="205" t="s">
        <v>152</v>
      </c>
      <c r="E161" s="228" t="s">
        <v>19</v>
      </c>
      <c r="F161" s="229" t="s">
        <v>173</v>
      </c>
      <c r="G161" s="227"/>
      <c r="H161" s="230">
        <v>14.469000000000001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AT161" s="236" t="s">
        <v>152</v>
      </c>
      <c r="AU161" s="236" t="s">
        <v>82</v>
      </c>
      <c r="AV161" s="15" t="s">
        <v>150</v>
      </c>
      <c r="AW161" s="15" t="s">
        <v>33</v>
      </c>
      <c r="AX161" s="15" t="s">
        <v>80</v>
      </c>
      <c r="AY161" s="236" t="s">
        <v>143</v>
      </c>
    </row>
    <row r="162" spans="1:65" s="2" customFormat="1" ht="16.5" customHeight="1">
      <c r="A162" s="36"/>
      <c r="B162" s="37"/>
      <c r="C162" s="237" t="s">
        <v>7</v>
      </c>
      <c r="D162" s="237" t="s">
        <v>252</v>
      </c>
      <c r="E162" s="238" t="s">
        <v>253</v>
      </c>
      <c r="F162" s="239" t="s">
        <v>254</v>
      </c>
      <c r="G162" s="240" t="s">
        <v>156</v>
      </c>
      <c r="H162" s="241">
        <v>14.469</v>
      </c>
      <c r="I162" s="242"/>
      <c r="J162" s="243">
        <f>ROUND(I162*H162,2)</f>
        <v>0</v>
      </c>
      <c r="K162" s="239" t="s">
        <v>19</v>
      </c>
      <c r="L162" s="244"/>
      <c r="M162" s="245" t="s">
        <v>19</v>
      </c>
      <c r="N162" s="246" t="s">
        <v>43</v>
      </c>
      <c r="O162" s="66"/>
      <c r="P162" s="199">
        <f>O162*H162</f>
        <v>0</v>
      </c>
      <c r="Q162" s="199">
        <v>1</v>
      </c>
      <c r="R162" s="199">
        <f>Q162*H162</f>
        <v>14.469</v>
      </c>
      <c r="S162" s="199">
        <v>0</v>
      </c>
      <c r="T162" s="20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1" t="s">
        <v>189</v>
      </c>
      <c r="AT162" s="201" t="s">
        <v>252</v>
      </c>
      <c r="AU162" s="201" t="s">
        <v>82</v>
      </c>
      <c r="AY162" s="19" t="s">
        <v>143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19" t="s">
        <v>80</v>
      </c>
      <c r="BK162" s="202">
        <f>ROUND(I162*H162,2)</f>
        <v>0</v>
      </c>
      <c r="BL162" s="19" t="s">
        <v>150</v>
      </c>
      <c r="BM162" s="201" t="s">
        <v>255</v>
      </c>
    </row>
    <row r="163" spans="1:65" s="2" customFormat="1" ht="57">
      <c r="A163" s="36"/>
      <c r="B163" s="37"/>
      <c r="C163" s="190" t="s">
        <v>256</v>
      </c>
      <c r="D163" s="190" t="s">
        <v>145</v>
      </c>
      <c r="E163" s="191" t="s">
        <v>257</v>
      </c>
      <c r="F163" s="192" t="s">
        <v>258</v>
      </c>
      <c r="G163" s="193" t="s">
        <v>156</v>
      </c>
      <c r="H163" s="194">
        <v>20.188</v>
      </c>
      <c r="I163" s="195"/>
      <c r="J163" s="196">
        <f>ROUND(I163*H163,2)</f>
        <v>0</v>
      </c>
      <c r="K163" s="192" t="s">
        <v>149</v>
      </c>
      <c r="L163" s="41"/>
      <c r="M163" s="197" t="s">
        <v>19</v>
      </c>
      <c r="N163" s="198" t="s">
        <v>43</v>
      </c>
      <c r="O163" s="66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1" t="s">
        <v>150</v>
      </c>
      <c r="AT163" s="201" t="s">
        <v>145</v>
      </c>
      <c r="AU163" s="201" t="s">
        <v>82</v>
      </c>
      <c r="AY163" s="19" t="s">
        <v>143</v>
      </c>
      <c r="BE163" s="202">
        <f>IF(N163="základní",J163,0)</f>
        <v>0</v>
      </c>
      <c r="BF163" s="202">
        <f>IF(N163="snížená",J163,0)</f>
        <v>0</v>
      </c>
      <c r="BG163" s="202">
        <f>IF(N163="zákl. přenesená",J163,0)</f>
        <v>0</v>
      </c>
      <c r="BH163" s="202">
        <f>IF(N163="sníž. přenesená",J163,0)</f>
        <v>0</v>
      </c>
      <c r="BI163" s="202">
        <f>IF(N163="nulová",J163,0)</f>
        <v>0</v>
      </c>
      <c r="BJ163" s="19" t="s">
        <v>80</v>
      </c>
      <c r="BK163" s="202">
        <f>ROUND(I163*H163,2)</f>
        <v>0</v>
      </c>
      <c r="BL163" s="19" t="s">
        <v>150</v>
      </c>
      <c r="BM163" s="201" t="s">
        <v>259</v>
      </c>
    </row>
    <row r="164" spans="2:51" s="13" customFormat="1" ht="12">
      <c r="B164" s="203"/>
      <c r="C164" s="204"/>
      <c r="D164" s="205" t="s">
        <v>152</v>
      </c>
      <c r="E164" s="206" t="s">
        <v>19</v>
      </c>
      <c r="F164" s="207" t="s">
        <v>246</v>
      </c>
      <c r="G164" s="204"/>
      <c r="H164" s="208">
        <v>20.188</v>
      </c>
      <c r="I164" s="209"/>
      <c r="J164" s="204"/>
      <c r="K164" s="204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152</v>
      </c>
      <c r="AU164" s="214" t="s">
        <v>82</v>
      </c>
      <c r="AV164" s="13" t="s">
        <v>82</v>
      </c>
      <c r="AW164" s="13" t="s">
        <v>33</v>
      </c>
      <c r="AX164" s="13" t="s">
        <v>80</v>
      </c>
      <c r="AY164" s="214" t="s">
        <v>143</v>
      </c>
    </row>
    <row r="165" spans="2:63" s="12" customFormat="1" ht="22.95" customHeight="1">
      <c r="B165" s="174"/>
      <c r="C165" s="175"/>
      <c r="D165" s="176" t="s">
        <v>71</v>
      </c>
      <c r="E165" s="188" t="s">
        <v>82</v>
      </c>
      <c r="F165" s="188" t="s">
        <v>260</v>
      </c>
      <c r="G165" s="175"/>
      <c r="H165" s="175"/>
      <c r="I165" s="178"/>
      <c r="J165" s="189">
        <f>BK165</f>
        <v>0</v>
      </c>
      <c r="K165" s="175"/>
      <c r="L165" s="180"/>
      <c r="M165" s="181"/>
      <c r="N165" s="182"/>
      <c r="O165" s="182"/>
      <c r="P165" s="183">
        <f>SUM(P166:P169)</f>
        <v>0</v>
      </c>
      <c r="Q165" s="182"/>
      <c r="R165" s="183">
        <f>SUM(R166:R169)</f>
        <v>14.24943</v>
      </c>
      <c r="S165" s="182"/>
      <c r="T165" s="184">
        <f>SUM(T166:T169)</f>
        <v>0</v>
      </c>
      <c r="AR165" s="185" t="s">
        <v>80</v>
      </c>
      <c r="AT165" s="186" t="s">
        <v>71</v>
      </c>
      <c r="AU165" s="186" t="s">
        <v>80</v>
      </c>
      <c r="AY165" s="185" t="s">
        <v>143</v>
      </c>
      <c r="BK165" s="187">
        <f>SUM(BK166:BK169)</f>
        <v>0</v>
      </c>
    </row>
    <row r="166" spans="1:65" s="2" customFormat="1" ht="57">
      <c r="A166" s="36"/>
      <c r="B166" s="37"/>
      <c r="C166" s="190" t="s">
        <v>261</v>
      </c>
      <c r="D166" s="190" t="s">
        <v>145</v>
      </c>
      <c r="E166" s="191" t="s">
        <v>262</v>
      </c>
      <c r="F166" s="192" t="s">
        <v>263</v>
      </c>
      <c r="G166" s="193" t="s">
        <v>148</v>
      </c>
      <c r="H166" s="194">
        <v>13</v>
      </c>
      <c r="I166" s="195"/>
      <c r="J166" s="196">
        <f>ROUND(I166*H166,2)</f>
        <v>0</v>
      </c>
      <c r="K166" s="192" t="s">
        <v>149</v>
      </c>
      <c r="L166" s="41"/>
      <c r="M166" s="197" t="s">
        <v>19</v>
      </c>
      <c r="N166" s="198" t="s">
        <v>43</v>
      </c>
      <c r="O166" s="66"/>
      <c r="P166" s="199">
        <f>O166*H166</f>
        <v>0</v>
      </c>
      <c r="Q166" s="199">
        <v>0.27378</v>
      </c>
      <c r="R166" s="199">
        <f>Q166*H166</f>
        <v>3.55914</v>
      </c>
      <c r="S166" s="199">
        <v>0</v>
      </c>
      <c r="T166" s="20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1" t="s">
        <v>150</v>
      </c>
      <c r="AT166" s="201" t="s">
        <v>145</v>
      </c>
      <c r="AU166" s="201" t="s">
        <v>82</v>
      </c>
      <c r="AY166" s="19" t="s">
        <v>143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19" t="s">
        <v>80</v>
      </c>
      <c r="BK166" s="202">
        <f>ROUND(I166*H166,2)</f>
        <v>0</v>
      </c>
      <c r="BL166" s="19" t="s">
        <v>150</v>
      </c>
      <c r="BM166" s="201" t="s">
        <v>264</v>
      </c>
    </row>
    <row r="167" spans="2:51" s="13" customFormat="1" ht="12">
      <c r="B167" s="203"/>
      <c r="C167" s="204"/>
      <c r="D167" s="205" t="s">
        <v>152</v>
      </c>
      <c r="E167" s="206" t="s">
        <v>19</v>
      </c>
      <c r="F167" s="207" t="s">
        <v>265</v>
      </c>
      <c r="G167" s="204"/>
      <c r="H167" s="208">
        <v>13</v>
      </c>
      <c r="I167" s="209"/>
      <c r="J167" s="204"/>
      <c r="K167" s="204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152</v>
      </c>
      <c r="AU167" s="214" t="s">
        <v>82</v>
      </c>
      <c r="AV167" s="13" t="s">
        <v>82</v>
      </c>
      <c r="AW167" s="13" t="s">
        <v>33</v>
      </c>
      <c r="AX167" s="13" t="s">
        <v>80</v>
      </c>
      <c r="AY167" s="214" t="s">
        <v>143</v>
      </c>
    </row>
    <row r="168" spans="1:65" s="2" customFormat="1" ht="57">
      <c r="A168" s="36"/>
      <c r="B168" s="37"/>
      <c r="C168" s="190" t="s">
        <v>266</v>
      </c>
      <c r="D168" s="190" t="s">
        <v>145</v>
      </c>
      <c r="E168" s="191" t="s">
        <v>267</v>
      </c>
      <c r="F168" s="192" t="s">
        <v>268</v>
      </c>
      <c r="G168" s="193" t="s">
        <v>148</v>
      </c>
      <c r="H168" s="194">
        <v>39</v>
      </c>
      <c r="I168" s="195"/>
      <c r="J168" s="196">
        <f>ROUND(I168*H168,2)</f>
        <v>0</v>
      </c>
      <c r="K168" s="192" t="s">
        <v>149</v>
      </c>
      <c r="L168" s="41"/>
      <c r="M168" s="197" t="s">
        <v>19</v>
      </c>
      <c r="N168" s="198" t="s">
        <v>43</v>
      </c>
      <c r="O168" s="66"/>
      <c r="P168" s="199">
        <f>O168*H168</f>
        <v>0</v>
      </c>
      <c r="Q168" s="199">
        <v>0.27411</v>
      </c>
      <c r="R168" s="199">
        <f>Q168*H168</f>
        <v>10.690290000000001</v>
      </c>
      <c r="S168" s="199">
        <v>0</v>
      </c>
      <c r="T168" s="20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1" t="s">
        <v>150</v>
      </c>
      <c r="AT168" s="201" t="s">
        <v>145</v>
      </c>
      <c r="AU168" s="201" t="s">
        <v>82</v>
      </c>
      <c r="AY168" s="19" t="s">
        <v>143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19" t="s">
        <v>80</v>
      </c>
      <c r="BK168" s="202">
        <f>ROUND(I168*H168,2)</f>
        <v>0</v>
      </c>
      <c r="BL168" s="19" t="s">
        <v>150</v>
      </c>
      <c r="BM168" s="201" t="s">
        <v>269</v>
      </c>
    </row>
    <row r="169" spans="2:51" s="13" customFormat="1" ht="12">
      <c r="B169" s="203"/>
      <c r="C169" s="204"/>
      <c r="D169" s="205" t="s">
        <v>152</v>
      </c>
      <c r="E169" s="206" t="s">
        <v>19</v>
      </c>
      <c r="F169" s="207" t="s">
        <v>270</v>
      </c>
      <c r="G169" s="204"/>
      <c r="H169" s="208">
        <v>39</v>
      </c>
      <c r="I169" s="209"/>
      <c r="J169" s="204"/>
      <c r="K169" s="204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152</v>
      </c>
      <c r="AU169" s="214" t="s">
        <v>82</v>
      </c>
      <c r="AV169" s="13" t="s">
        <v>82</v>
      </c>
      <c r="AW169" s="13" t="s">
        <v>33</v>
      </c>
      <c r="AX169" s="13" t="s">
        <v>80</v>
      </c>
      <c r="AY169" s="214" t="s">
        <v>143</v>
      </c>
    </row>
    <row r="170" spans="2:63" s="12" customFormat="1" ht="22.95" customHeight="1">
      <c r="B170" s="174"/>
      <c r="C170" s="175"/>
      <c r="D170" s="176" t="s">
        <v>71</v>
      </c>
      <c r="E170" s="188" t="s">
        <v>150</v>
      </c>
      <c r="F170" s="188" t="s">
        <v>271</v>
      </c>
      <c r="G170" s="175"/>
      <c r="H170" s="175"/>
      <c r="I170" s="178"/>
      <c r="J170" s="189">
        <f>BK170</f>
        <v>0</v>
      </c>
      <c r="K170" s="175"/>
      <c r="L170" s="180"/>
      <c r="M170" s="181"/>
      <c r="N170" s="182"/>
      <c r="O170" s="182"/>
      <c r="P170" s="183">
        <f>SUM(P171:P172)</f>
        <v>0</v>
      </c>
      <c r="Q170" s="182"/>
      <c r="R170" s="183">
        <f>SUM(R171:R172)</f>
        <v>6.23286</v>
      </c>
      <c r="S170" s="182"/>
      <c r="T170" s="184">
        <f>SUM(T171:T172)</f>
        <v>0</v>
      </c>
      <c r="AR170" s="185" t="s">
        <v>80</v>
      </c>
      <c r="AT170" s="186" t="s">
        <v>71</v>
      </c>
      <c r="AU170" s="186" t="s">
        <v>80</v>
      </c>
      <c r="AY170" s="185" t="s">
        <v>143</v>
      </c>
      <c r="BK170" s="187">
        <f>SUM(BK171:BK172)</f>
        <v>0</v>
      </c>
    </row>
    <row r="171" spans="1:65" s="2" customFormat="1" ht="34.2">
      <c r="A171" s="36"/>
      <c r="B171" s="37"/>
      <c r="C171" s="190" t="s">
        <v>272</v>
      </c>
      <c r="D171" s="190" t="s">
        <v>145</v>
      </c>
      <c r="E171" s="191" t="s">
        <v>273</v>
      </c>
      <c r="F171" s="192" t="s">
        <v>274</v>
      </c>
      <c r="G171" s="193" t="s">
        <v>156</v>
      </c>
      <c r="H171" s="194">
        <v>2.79</v>
      </c>
      <c r="I171" s="195"/>
      <c r="J171" s="196">
        <f>ROUND(I171*H171,2)</f>
        <v>0</v>
      </c>
      <c r="K171" s="192" t="s">
        <v>149</v>
      </c>
      <c r="L171" s="41"/>
      <c r="M171" s="197" t="s">
        <v>19</v>
      </c>
      <c r="N171" s="198" t="s">
        <v>43</v>
      </c>
      <c r="O171" s="66"/>
      <c r="P171" s="199">
        <f>O171*H171</f>
        <v>0</v>
      </c>
      <c r="Q171" s="199">
        <v>2.234</v>
      </c>
      <c r="R171" s="199">
        <f>Q171*H171</f>
        <v>6.23286</v>
      </c>
      <c r="S171" s="199">
        <v>0</v>
      </c>
      <c r="T171" s="20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1" t="s">
        <v>150</v>
      </c>
      <c r="AT171" s="201" t="s">
        <v>145</v>
      </c>
      <c r="AU171" s="201" t="s">
        <v>82</v>
      </c>
      <c r="AY171" s="19" t="s">
        <v>143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19" t="s">
        <v>80</v>
      </c>
      <c r="BK171" s="202">
        <f>ROUND(I171*H171,2)</f>
        <v>0</v>
      </c>
      <c r="BL171" s="19" t="s">
        <v>150</v>
      </c>
      <c r="BM171" s="201" t="s">
        <v>275</v>
      </c>
    </row>
    <row r="172" spans="2:51" s="13" customFormat="1" ht="12">
      <c r="B172" s="203"/>
      <c r="C172" s="204"/>
      <c r="D172" s="205" t="s">
        <v>152</v>
      </c>
      <c r="E172" s="206" t="s">
        <v>19</v>
      </c>
      <c r="F172" s="207" t="s">
        <v>276</v>
      </c>
      <c r="G172" s="204"/>
      <c r="H172" s="208">
        <v>2.79</v>
      </c>
      <c r="I172" s="209"/>
      <c r="J172" s="204"/>
      <c r="K172" s="204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152</v>
      </c>
      <c r="AU172" s="214" t="s">
        <v>82</v>
      </c>
      <c r="AV172" s="13" t="s">
        <v>82</v>
      </c>
      <c r="AW172" s="13" t="s">
        <v>33</v>
      </c>
      <c r="AX172" s="13" t="s">
        <v>80</v>
      </c>
      <c r="AY172" s="214" t="s">
        <v>143</v>
      </c>
    </row>
    <row r="173" spans="2:63" s="12" customFormat="1" ht="22.95" customHeight="1">
      <c r="B173" s="174"/>
      <c r="C173" s="175"/>
      <c r="D173" s="176" t="s">
        <v>71</v>
      </c>
      <c r="E173" s="188" t="s">
        <v>179</v>
      </c>
      <c r="F173" s="188" t="s">
        <v>277</v>
      </c>
      <c r="G173" s="175"/>
      <c r="H173" s="175"/>
      <c r="I173" s="178"/>
      <c r="J173" s="189">
        <f>BK173</f>
        <v>0</v>
      </c>
      <c r="K173" s="175"/>
      <c r="L173" s="180"/>
      <c r="M173" s="181"/>
      <c r="N173" s="182"/>
      <c r="O173" s="182"/>
      <c r="P173" s="183">
        <f>SUM(P174:P181)</f>
        <v>0</v>
      </c>
      <c r="Q173" s="182"/>
      <c r="R173" s="183">
        <f>SUM(R174:R181)</f>
        <v>9.679951979999998</v>
      </c>
      <c r="S173" s="182"/>
      <c r="T173" s="184">
        <f>SUM(T174:T181)</f>
        <v>1.4988000000000001</v>
      </c>
      <c r="AR173" s="185" t="s">
        <v>80</v>
      </c>
      <c r="AT173" s="186" t="s">
        <v>71</v>
      </c>
      <c r="AU173" s="186" t="s">
        <v>80</v>
      </c>
      <c r="AY173" s="185" t="s">
        <v>143</v>
      </c>
      <c r="BK173" s="187">
        <f>SUM(BK174:BK181)</f>
        <v>0</v>
      </c>
    </row>
    <row r="174" spans="1:65" s="2" customFormat="1" ht="22.8">
      <c r="A174" s="36"/>
      <c r="B174" s="37"/>
      <c r="C174" s="190" t="s">
        <v>278</v>
      </c>
      <c r="D174" s="190" t="s">
        <v>145</v>
      </c>
      <c r="E174" s="191" t="s">
        <v>279</v>
      </c>
      <c r="F174" s="192" t="s">
        <v>280</v>
      </c>
      <c r="G174" s="193" t="s">
        <v>182</v>
      </c>
      <c r="H174" s="194">
        <v>34.3</v>
      </c>
      <c r="I174" s="195"/>
      <c r="J174" s="196">
        <f>ROUND(I174*H174,2)</f>
        <v>0</v>
      </c>
      <c r="K174" s="192" t="s">
        <v>149</v>
      </c>
      <c r="L174" s="41"/>
      <c r="M174" s="197" t="s">
        <v>19</v>
      </c>
      <c r="N174" s="198" t="s">
        <v>43</v>
      </c>
      <c r="O174" s="66"/>
      <c r="P174" s="199">
        <f>O174*H174</f>
        <v>0</v>
      </c>
      <c r="Q174" s="199">
        <v>0.0315</v>
      </c>
      <c r="R174" s="199">
        <f>Q174*H174</f>
        <v>1.08045</v>
      </c>
      <c r="S174" s="199">
        <v>0</v>
      </c>
      <c r="T174" s="20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1" t="s">
        <v>150</v>
      </c>
      <c r="AT174" s="201" t="s">
        <v>145</v>
      </c>
      <c r="AU174" s="201" t="s">
        <v>82</v>
      </c>
      <c r="AY174" s="19" t="s">
        <v>143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19" t="s">
        <v>80</v>
      </c>
      <c r="BK174" s="202">
        <f>ROUND(I174*H174,2)</f>
        <v>0</v>
      </c>
      <c r="BL174" s="19" t="s">
        <v>150</v>
      </c>
      <c r="BM174" s="201" t="s">
        <v>281</v>
      </c>
    </row>
    <row r="175" spans="2:51" s="13" customFormat="1" ht="12">
      <c r="B175" s="203"/>
      <c r="C175" s="204"/>
      <c r="D175" s="205" t="s">
        <v>152</v>
      </c>
      <c r="E175" s="206" t="s">
        <v>19</v>
      </c>
      <c r="F175" s="207" t="s">
        <v>282</v>
      </c>
      <c r="G175" s="204"/>
      <c r="H175" s="208">
        <v>34.3</v>
      </c>
      <c r="I175" s="209"/>
      <c r="J175" s="204"/>
      <c r="K175" s="204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152</v>
      </c>
      <c r="AU175" s="214" t="s">
        <v>82</v>
      </c>
      <c r="AV175" s="13" t="s">
        <v>82</v>
      </c>
      <c r="AW175" s="13" t="s">
        <v>33</v>
      </c>
      <c r="AX175" s="13" t="s">
        <v>80</v>
      </c>
      <c r="AY175" s="214" t="s">
        <v>143</v>
      </c>
    </row>
    <row r="176" spans="1:65" s="2" customFormat="1" ht="34.2">
      <c r="A176" s="36"/>
      <c r="B176" s="37"/>
      <c r="C176" s="190" t="s">
        <v>283</v>
      </c>
      <c r="D176" s="190" t="s">
        <v>145</v>
      </c>
      <c r="E176" s="191" t="s">
        <v>284</v>
      </c>
      <c r="F176" s="192" t="s">
        <v>285</v>
      </c>
      <c r="G176" s="193" t="s">
        <v>182</v>
      </c>
      <c r="H176" s="194">
        <v>19.215</v>
      </c>
      <c r="I176" s="195"/>
      <c r="J176" s="196">
        <f>ROUND(I176*H176,2)</f>
        <v>0</v>
      </c>
      <c r="K176" s="192" t="s">
        <v>19</v>
      </c>
      <c r="L176" s="41"/>
      <c r="M176" s="197" t="s">
        <v>19</v>
      </c>
      <c r="N176" s="198" t="s">
        <v>43</v>
      </c>
      <c r="O176" s="66"/>
      <c r="P176" s="199">
        <f>O176*H176</f>
        <v>0</v>
      </c>
      <c r="Q176" s="199">
        <v>0.048</v>
      </c>
      <c r="R176" s="199">
        <f>Q176*H176</f>
        <v>0.92232</v>
      </c>
      <c r="S176" s="199">
        <v>0.048</v>
      </c>
      <c r="T176" s="200">
        <f>S176*H176</f>
        <v>0.92232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1" t="s">
        <v>150</v>
      </c>
      <c r="AT176" s="201" t="s">
        <v>145</v>
      </c>
      <c r="AU176" s="201" t="s">
        <v>82</v>
      </c>
      <c r="AY176" s="19" t="s">
        <v>143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19" t="s">
        <v>80</v>
      </c>
      <c r="BK176" s="202">
        <f>ROUND(I176*H176,2)</f>
        <v>0</v>
      </c>
      <c r="BL176" s="19" t="s">
        <v>150</v>
      </c>
      <c r="BM176" s="201" t="s">
        <v>286</v>
      </c>
    </row>
    <row r="177" spans="2:51" s="13" customFormat="1" ht="12">
      <c r="B177" s="203"/>
      <c r="C177" s="204"/>
      <c r="D177" s="205" t="s">
        <v>152</v>
      </c>
      <c r="E177" s="206" t="s">
        <v>19</v>
      </c>
      <c r="F177" s="207" t="s">
        <v>287</v>
      </c>
      <c r="G177" s="204"/>
      <c r="H177" s="208">
        <v>19.215</v>
      </c>
      <c r="I177" s="209"/>
      <c r="J177" s="204"/>
      <c r="K177" s="204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152</v>
      </c>
      <c r="AU177" s="214" t="s">
        <v>82</v>
      </c>
      <c r="AV177" s="13" t="s">
        <v>82</v>
      </c>
      <c r="AW177" s="13" t="s">
        <v>33</v>
      </c>
      <c r="AX177" s="13" t="s">
        <v>80</v>
      </c>
      <c r="AY177" s="214" t="s">
        <v>143</v>
      </c>
    </row>
    <row r="178" spans="1:65" s="2" customFormat="1" ht="34.2">
      <c r="A178" s="36"/>
      <c r="B178" s="37"/>
      <c r="C178" s="190" t="s">
        <v>288</v>
      </c>
      <c r="D178" s="190" t="s">
        <v>145</v>
      </c>
      <c r="E178" s="191" t="s">
        <v>289</v>
      </c>
      <c r="F178" s="192" t="s">
        <v>290</v>
      </c>
      <c r="G178" s="193" t="s">
        <v>182</v>
      </c>
      <c r="H178" s="194">
        <v>4.804</v>
      </c>
      <c r="I178" s="195"/>
      <c r="J178" s="196">
        <f>ROUND(I178*H178,2)</f>
        <v>0</v>
      </c>
      <c r="K178" s="192" t="s">
        <v>19</v>
      </c>
      <c r="L178" s="41"/>
      <c r="M178" s="197" t="s">
        <v>19</v>
      </c>
      <c r="N178" s="198" t="s">
        <v>43</v>
      </c>
      <c r="O178" s="66"/>
      <c r="P178" s="199">
        <f>O178*H178</f>
        <v>0</v>
      </c>
      <c r="Q178" s="199">
        <v>0.12</v>
      </c>
      <c r="R178" s="199">
        <f>Q178*H178</f>
        <v>0.57648</v>
      </c>
      <c r="S178" s="199">
        <v>0.12</v>
      </c>
      <c r="T178" s="200">
        <f>S178*H178</f>
        <v>0.57648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1" t="s">
        <v>150</v>
      </c>
      <c r="AT178" s="201" t="s">
        <v>145</v>
      </c>
      <c r="AU178" s="201" t="s">
        <v>82</v>
      </c>
      <c r="AY178" s="19" t="s">
        <v>143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19" t="s">
        <v>80</v>
      </c>
      <c r="BK178" s="202">
        <f>ROUND(I178*H178,2)</f>
        <v>0</v>
      </c>
      <c r="BL178" s="19" t="s">
        <v>150</v>
      </c>
      <c r="BM178" s="201" t="s">
        <v>291</v>
      </c>
    </row>
    <row r="179" spans="2:51" s="13" customFormat="1" ht="12">
      <c r="B179" s="203"/>
      <c r="C179" s="204"/>
      <c r="D179" s="205" t="s">
        <v>152</v>
      </c>
      <c r="E179" s="206" t="s">
        <v>19</v>
      </c>
      <c r="F179" s="207" t="s">
        <v>292</v>
      </c>
      <c r="G179" s="204"/>
      <c r="H179" s="208">
        <v>4.804</v>
      </c>
      <c r="I179" s="209"/>
      <c r="J179" s="204"/>
      <c r="K179" s="204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152</v>
      </c>
      <c r="AU179" s="214" t="s">
        <v>82</v>
      </c>
      <c r="AV179" s="13" t="s">
        <v>82</v>
      </c>
      <c r="AW179" s="13" t="s">
        <v>33</v>
      </c>
      <c r="AX179" s="13" t="s">
        <v>80</v>
      </c>
      <c r="AY179" s="214" t="s">
        <v>143</v>
      </c>
    </row>
    <row r="180" spans="1:65" s="2" customFormat="1" ht="34.2">
      <c r="A180" s="36"/>
      <c r="B180" s="37"/>
      <c r="C180" s="190" t="s">
        <v>293</v>
      </c>
      <c r="D180" s="190" t="s">
        <v>145</v>
      </c>
      <c r="E180" s="191" t="s">
        <v>294</v>
      </c>
      <c r="F180" s="192" t="s">
        <v>295</v>
      </c>
      <c r="G180" s="193" t="s">
        <v>156</v>
      </c>
      <c r="H180" s="194">
        <v>3.147</v>
      </c>
      <c r="I180" s="195"/>
      <c r="J180" s="196">
        <f>ROUND(I180*H180,2)</f>
        <v>0</v>
      </c>
      <c r="K180" s="192" t="s">
        <v>149</v>
      </c>
      <c r="L180" s="41"/>
      <c r="M180" s="197" t="s">
        <v>19</v>
      </c>
      <c r="N180" s="198" t="s">
        <v>43</v>
      </c>
      <c r="O180" s="66"/>
      <c r="P180" s="199">
        <f>O180*H180</f>
        <v>0</v>
      </c>
      <c r="Q180" s="199">
        <v>2.25634</v>
      </c>
      <c r="R180" s="199">
        <f>Q180*H180</f>
        <v>7.100701979999999</v>
      </c>
      <c r="S180" s="199">
        <v>0</v>
      </c>
      <c r="T180" s="20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1" t="s">
        <v>150</v>
      </c>
      <c r="AT180" s="201" t="s">
        <v>145</v>
      </c>
      <c r="AU180" s="201" t="s">
        <v>82</v>
      </c>
      <c r="AY180" s="19" t="s">
        <v>143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19" t="s">
        <v>80</v>
      </c>
      <c r="BK180" s="202">
        <f>ROUND(I180*H180,2)</f>
        <v>0</v>
      </c>
      <c r="BL180" s="19" t="s">
        <v>150</v>
      </c>
      <c r="BM180" s="201" t="s">
        <v>296</v>
      </c>
    </row>
    <row r="181" spans="2:51" s="13" customFormat="1" ht="12">
      <c r="B181" s="203"/>
      <c r="C181" s="204"/>
      <c r="D181" s="205" t="s">
        <v>152</v>
      </c>
      <c r="E181" s="206" t="s">
        <v>19</v>
      </c>
      <c r="F181" s="207" t="s">
        <v>297</v>
      </c>
      <c r="G181" s="204"/>
      <c r="H181" s="208">
        <v>3.147</v>
      </c>
      <c r="I181" s="209"/>
      <c r="J181" s="204"/>
      <c r="K181" s="204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152</v>
      </c>
      <c r="AU181" s="214" t="s">
        <v>82</v>
      </c>
      <c r="AV181" s="13" t="s">
        <v>82</v>
      </c>
      <c r="AW181" s="13" t="s">
        <v>33</v>
      </c>
      <c r="AX181" s="13" t="s">
        <v>80</v>
      </c>
      <c r="AY181" s="214" t="s">
        <v>143</v>
      </c>
    </row>
    <row r="182" spans="2:63" s="12" customFormat="1" ht="22.95" customHeight="1">
      <c r="B182" s="174"/>
      <c r="C182" s="175"/>
      <c r="D182" s="176" t="s">
        <v>71</v>
      </c>
      <c r="E182" s="188" t="s">
        <v>189</v>
      </c>
      <c r="F182" s="188" t="s">
        <v>298</v>
      </c>
      <c r="G182" s="175"/>
      <c r="H182" s="175"/>
      <c r="I182" s="178"/>
      <c r="J182" s="189">
        <f>BK182</f>
        <v>0</v>
      </c>
      <c r="K182" s="175"/>
      <c r="L182" s="180"/>
      <c r="M182" s="181"/>
      <c r="N182" s="182"/>
      <c r="O182" s="182"/>
      <c r="P182" s="183">
        <f>SUM(P183:P240)</f>
        <v>0</v>
      </c>
      <c r="Q182" s="182"/>
      <c r="R182" s="183">
        <f>SUM(R183:R240)</f>
        <v>1.81382</v>
      </c>
      <c r="S182" s="182"/>
      <c r="T182" s="184">
        <f>SUM(T183:T240)</f>
        <v>0</v>
      </c>
      <c r="AR182" s="185" t="s">
        <v>80</v>
      </c>
      <c r="AT182" s="186" t="s">
        <v>71</v>
      </c>
      <c r="AU182" s="186" t="s">
        <v>80</v>
      </c>
      <c r="AY182" s="185" t="s">
        <v>143</v>
      </c>
      <c r="BK182" s="187">
        <f>SUM(BK183:BK240)</f>
        <v>0</v>
      </c>
    </row>
    <row r="183" spans="1:65" s="2" customFormat="1" ht="34.2">
      <c r="A183" s="36"/>
      <c r="B183" s="37"/>
      <c r="C183" s="190" t="s">
        <v>299</v>
      </c>
      <c r="D183" s="190" t="s">
        <v>145</v>
      </c>
      <c r="E183" s="191" t="s">
        <v>300</v>
      </c>
      <c r="F183" s="192" t="s">
        <v>301</v>
      </c>
      <c r="G183" s="193" t="s">
        <v>148</v>
      </c>
      <c r="H183" s="194">
        <v>9.5</v>
      </c>
      <c r="I183" s="195"/>
      <c r="J183" s="196">
        <f>ROUND(I183*H183,2)</f>
        <v>0</v>
      </c>
      <c r="K183" s="192" t="s">
        <v>149</v>
      </c>
      <c r="L183" s="41"/>
      <c r="M183" s="197" t="s">
        <v>19</v>
      </c>
      <c r="N183" s="198" t="s">
        <v>43</v>
      </c>
      <c r="O183" s="66"/>
      <c r="P183" s="199">
        <f>O183*H183</f>
        <v>0</v>
      </c>
      <c r="Q183" s="199">
        <v>0.00131</v>
      </c>
      <c r="R183" s="199">
        <f>Q183*H183</f>
        <v>0.012445</v>
      </c>
      <c r="S183" s="199">
        <v>0</v>
      </c>
      <c r="T183" s="20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1" t="s">
        <v>150</v>
      </c>
      <c r="AT183" s="201" t="s">
        <v>145</v>
      </c>
      <c r="AU183" s="201" t="s">
        <v>82</v>
      </c>
      <c r="AY183" s="19" t="s">
        <v>143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19" t="s">
        <v>80</v>
      </c>
      <c r="BK183" s="202">
        <f>ROUND(I183*H183,2)</f>
        <v>0</v>
      </c>
      <c r="BL183" s="19" t="s">
        <v>150</v>
      </c>
      <c r="BM183" s="201" t="s">
        <v>302</v>
      </c>
    </row>
    <row r="184" spans="2:51" s="13" customFormat="1" ht="12">
      <c r="B184" s="203"/>
      <c r="C184" s="204"/>
      <c r="D184" s="205" t="s">
        <v>152</v>
      </c>
      <c r="E184" s="206" t="s">
        <v>19</v>
      </c>
      <c r="F184" s="207" t="s">
        <v>303</v>
      </c>
      <c r="G184" s="204"/>
      <c r="H184" s="208">
        <v>8.5</v>
      </c>
      <c r="I184" s="209"/>
      <c r="J184" s="204"/>
      <c r="K184" s="204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152</v>
      </c>
      <c r="AU184" s="214" t="s">
        <v>82</v>
      </c>
      <c r="AV184" s="13" t="s">
        <v>82</v>
      </c>
      <c r="AW184" s="13" t="s">
        <v>33</v>
      </c>
      <c r="AX184" s="13" t="s">
        <v>72</v>
      </c>
      <c r="AY184" s="214" t="s">
        <v>143</v>
      </c>
    </row>
    <row r="185" spans="2:51" s="13" customFormat="1" ht="12">
      <c r="B185" s="203"/>
      <c r="C185" s="204"/>
      <c r="D185" s="205" t="s">
        <v>152</v>
      </c>
      <c r="E185" s="206" t="s">
        <v>19</v>
      </c>
      <c r="F185" s="207" t="s">
        <v>304</v>
      </c>
      <c r="G185" s="204"/>
      <c r="H185" s="208">
        <v>1</v>
      </c>
      <c r="I185" s="209"/>
      <c r="J185" s="204"/>
      <c r="K185" s="204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152</v>
      </c>
      <c r="AU185" s="214" t="s">
        <v>82</v>
      </c>
      <c r="AV185" s="13" t="s">
        <v>82</v>
      </c>
      <c r="AW185" s="13" t="s">
        <v>33</v>
      </c>
      <c r="AX185" s="13" t="s">
        <v>72</v>
      </c>
      <c r="AY185" s="214" t="s">
        <v>143</v>
      </c>
    </row>
    <row r="186" spans="2:51" s="14" customFormat="1" ht="12">
      <c r="B186" s="215"/>
      <c r="C186" s="216"/>
      <c r="D186" s="205" t="s">
        <v>152</v>
      </c>
      <c r="E186" s="217" t="s">
        <v>19</v>
      </c>
      <c r="F186" s="218" t="s">
        <v>159</v>
      </c>
      <c r="G186" s="216"/>
      <c r="H186" s="219">
        <v>9.5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152</v>
      </c>
      <c r="AU186" s="225" t="s">
        <v>82</v>
      </c>
      <c r="AV186" s="14" t="s">
        <v>160</v>
      </c>
      <c r="AW186" s="14" t="s">
        <v>33</v>
      </c>
      <c r="AX186" s="14" t="s">
        <v>80</v>
      </c>
      <c r="AY186" s="225" t="s">
        <v>143</v>
      </c>
    </row>
    <row r="187" spans="1:65" s="2" customFormat="1" ht="34.2">
      <c r="A187" s="36"/>
      <c r="B187" s="37"/>
      <c r="C187" s="190" t="s">
        <v>305</v>
      </c>
      <c r="D187" s="190" t="s">
        <v>145</v>
      </c>
      <c r="E187" s="191" t="s">
        <v>306</v>
      </c>
      <c r="F187" s="192" t="s">
        <v>307</v>
      </c>
      <c r="G187" s="193" t="s">
        <v>148</v>
      </c>
      <c r="H187" s="194">
        <v>7.5</v>
      </c>
      <c r="I187" s="195"/>
      <c r="J187" s="196">
        <f>ROUND(I187*H187,2)</f>
        <v>0</v>
      </c>
      <c r="K187" s="192" t="s">
        <v>149</v>
      </c>
      <c r="L187" s="41"/>
      <c r="M187" s="197" t="s">
        <v>19</v>
      </c>
      <c r="N187" s="198" t="s">
        <v>43</v>
      </c>
      <c r="O187" s="66"/>
      <c r="P187" s="199">
        <f>O187*H187</f>
        <v>0</v>
      </c>
      <c r="Q187" s="199">
        <v>0.01235</v>
      </c>
      <c r="R187" s="199">
        <f>Q187*H187</f>
        <v>0.092625</v>
      </c>
      <c r="S187" s="199">
        <v>0</v>
      </c>
      <c r="T187" s="20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1" t="s">
        <v>150</v>
      </c>
      <c r="AT187" s="201" t="s">
        <v>145</v>
      </c>
      <c r="AU187" s="201" t="s">
        <v>82</v>
      </c>
      <c r="AY187" s="19" t="s">
        <v>143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19" t="s">
        <v>80</v>
      </c>
      <c r="BK187" s="202">
        <f>ROUND(I187*H187,2)</f>
        <v>0</v>
      </c>
      <c r="BL187" s="19" t="s">
        <v>150</v>
      </c>
      <c r="BM187" s="201" t="s">
        <v>308</v>
      </c>
    </row>
    <row r="188" spans="2:51" s="13" customFormat="1" ht="12">
      <c r="B188" s="203"/>
      <c r="C188" s="204"/>
      <c r="D188" s="205" t="s">
        <v>152</v>
      </c>
      <c r="E188" s="206" t="s">
        <v>19</v>
      </c>
      <c r="F188" s="207" t="s">
        <v>309</v>
      </c>
      <c r="G188" s="204"/>
      <c r="H188" s="208">
        <v>7.5</v>
      </c>
      <c r="I188" s="209"/>
      <c r="J188" s="204"/>
      <c r="K188" s="204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152</v>
      </c>
      <c r="AU188" s="214" t="s">
        <v>82</v>
      </c>
      <c r="AV188" s="13" t="s">
        <v>82</v>
      </c>
      <c r="AW188" s="13" t="s">
        <v>33</v>
      </c>
      <c r="AX188" s="13" t="s">
        <v>80</v>
      </c>
      <c r="AY188" s="214" t="s">
        <v>143</v>
      </c>
    </row>
    <row r="189" spans="1:65" s="2" customFormat="1" ht="34.2">
      <c r="A189" s="36"/>
      <c r="B189" s="37"/>
      <c r="C189" s="190" t="s">
        <v>310</v>
      </c>
      <c r="D189" s="190" t="s">
        <v>145</v>
      </c>
      <c r="E189" s="191" t="s">
        <v>311</v>
      </c>
      <c r="F189" s="192" t="s">
        <v>312</v>
      </c>
      <c r="G189" s="193" t="s">
        <v>148</v>
      </c>
      <c r="H189" s="194">
        <v>22</v>
      </c>
      <c r="I189" s="195"/>
      <c r="J189" s="196">
        <f>ROUND(I189*H189,2)</f>
        <v>0</v>
      </c>
      <c r="K189" s="192" t="s">
        <v>149</v>
      </c>
      <c r="L189" s="41"/>
      <c r="M189" s="197" t="s">
        <v>19</v>
      </c>
      <c r="N189" s="198" t="s">
        <v>43</v>
      </c>
      <c r="O189" s="66"/>
      <c r="P189" s="199">
        <f>O189*H189</f>
        <v>0</v>
      </c>
      <c r="Q189" s="199">
        <v>0.00276</v>
      </c>
      <c r="R189" s="199">
        <f>Q189*H189</f>
        <v>0.060719999999999996</v>
      </c>
      <c r="S189" s="199">
        <v>0</v>
      </c>
      <c r="T189" s="20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1" t="s">
        <v>150</v>
      </c>
      <c r="AT189" s="201" t="s">
        <v>145</v>
      </c>
      <c r="AU189" s="201" t="s">
        <v>82</v>
      </c>
      <c r="AY189" s="19" t="s">
        <v>143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19" t="s">
        <v>80</v>
      </c>
      <c r="BK189" s="202">
        <f>ROUND(I189*H189,2)</f>
        <v>0</v>
      </c>
      <c r="BL189" s="19" t="s">
        <v>150</v>
      </c>
      <c r="BM189" s="201" t="s">
        <v>313</v>
      </c>
    </row>
    <row r="190" spans="2:51" s="13" customFormat="1" ht="12">
      <c r="B190" s="203"/>
      <c r="C190" s="204"/>
      <c r="D190" s="205" t="s">
        <v>152</v>
      </c>
      <c r="E190" s="206" t="s">
        <v>19</v>
      </c>
      <c r="F190" s="207" t="s">
        <v>314</v>
      </c>
      <c r="G190" s="204"/>
      <c r="H190" s="208">
        <v>22</v>
      </c>
      <c r="I190" s="209"/>
      <c r="J190" s="204"/>
      <c r="K190" s="204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152</v>
      </c>
      <c r="AU190" s="214" t="s">
        <v>82</v>
      </c>
      <c r="AV190" s="13" t="s">
        <v>82</v>
      </c>
      <c r="AW190" s="13" t="s">
        <v>33</v>
      </c>
      <c r="AX190" s="13" t="s">
        <v>80</v>
      </c>
      <c r="AY190" s="214" t="s">
        <v>143</v>
      </c>
    </row>
    <row r="191" spans="1:65" s="2" customFormat="1" ht="34.2">
      <c r="A191" s="36"/>
      <c r="B191" s="37"/>
      <c r="C191" s="190" t="s">
        <v>315</v>
      </c>
      <c r="D191" s="190" t="s">
        <v>145</v>
      </c>
      <c r="E191" s="191" t="s">
        <v>316</v>
      </c>
      <c r="F191" s="192" t="s">
        <v>317</v>
      </c>
      <c r="G191" s="193" t="s">
        <v>318</v>
      </c>
      <c r="H191" s="194">
        <v>9</v>
      </c>
      <c r="I191" s="195"/>
      <c r="J191" s="196">
        <f>ROUND(I191*H191,2)</f>
        <v>0</v>
      </c>
      <c r="K191" s="192" t="s">
        <v>149</v>
      </c>
      <c r="L191" s="41"/>
      <c r="M191" s="197" t="s">
        <v>19</v>
      </c>
      <c r="N191" s="198" t="s">
        <v>43</v>
      </c>
      <c r="O191" s="66"/>
      <c r="P191" s="199">
        <f>O191*H191</f>
        <v>0</v>
      </c>
      <c r="Q191" s="199">
        <v>0</v>
      </c>
      <c r="R191" s="199">
        <f>Q191*H191</f>
        <v>0</v>
      </c>
      <c r="S191" s="199">
        <v>0</v>
      </c>
      <c r="T191" s="20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1" t="s">
        <v>150</v>
      </c>
      <c r="AT191" s="201" t="s">
        <v>145</v>
      </c>
      <c r="AU191" s="201" t="s">
        <v>82</v>
      </c>
      <c r="AY191" s="19" t="s">
        <v>143</v>
      </c>
      <c r="BE191" s="202">
        <f>IF(N191="základní",J191,0)</f>
        <v>0</v>
      </c>
      <c r="BF191" s="202">
        <f>IF(N191="snížená",J191,0)</f>
        <v>0</v>
      </c>
      <c r="BG191" s="202">
        <f>IF(N191="zákl. přenesená",J191,0)</f>
        <v>0</v>
      </c>
      <c r="BH191" s="202">
        <f>IF(N191="sníž. přenesená",J191,0)</f>
        <v>0</v>
      </c>
      <c r="BI191" s="202">
        <f>IF(N191="nulová",J191,0)</f>
        <v>0</v>
      </c>
      <c r="BJ191" s="19" t="s">
        <v>80</v>
      </c>
      <c r="BK191" s="202">
        <f>ROUND(I191*H191,2)</f>
        <v>0</v>
      </c>
      <c r="BL191" s="19" t="s">
        <v>150</v>
      </c>
      <c r="BM191" s="201" t="s">
        <v>319</v>
      </c>
    </row>
    <row r="192" spans="2:51" s="13" customFormat="1" ht="12">
      <c r="B192" s="203"/>
      <c r="C192" s="204"/>
      <c r="D192" s="205" t="s">
        <v>152</v>
      </c>
      <c r="E192" s="206" t="s">
        <v>19</v>
      </c>
      <c r="F192" s="207" t="s">
        <v>320</v>
      </c>
      <c r="G192" s="204"/>
      <c r="H192" s="208">
        <v>9</v>
      </c>
      <c r="I192" s="209"/>
      <c r="J192" s="204"/>
      <c r="K192" s="204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152</v>
      </c>
      <c r="AU192" s="214" t="s">
        <v>82</v>
      </c>
      <c r="AV192" s="13" t="s">
        <v>82</v>
      </c>
      <c r="AW192" s="13" t="s">
        <v>33</v>
      </c>
      <c r="AX192" s="13" t="s">
        <v>80</v>
      </c>
      <c r="AY192" s="214" t="s">
        <v>143</v>
      </c>
    </row>
    <row r="193" spans="1:65" s="2" customFormat="1" ht="16.5" customHeight="1">
      <c r="A193" s="36"/>
      <c r="B193" s="37"/>
      <c r="C193" s="237" t="s">
        <v>321</v>
      </c>
      <c r="D193" s="237" t="s">
        <v>252</v>
      </c>
      <c r="E193" s="238" t="s">
        <v>322</v>
      </c>
      <c r="F193" s="239" t="s">
        <v>323</v>
      </c>
      <c r="G193" s="240" t="s">
        <v>318</v>
      </c>
      <c r="H193" s="241">
        <v>7</v>
      </c>
      <c r="I193" s="242"/>
      <c r="J193" s="243">
        <f>ROUND(I193*H193,2)</f>
        <v>0</v>
      </c>
      <c r="K193" s="239" t="s">
        <v>19</v>
      </c>
      <c r="L193" s="244"/>
      <c r="M193" s="245" t="s">
        <v>19</v>
      </c>
      <c r="N193" s="246" t="s">
        <v>43</v>
      </c>
      <c r="O193" s="66"/>
      <c r="P193" s="199">
        <f>O193*H193</f>
        <v>0</v>
      </c>
      <c r="Q193" s="199">
        <v>0.00022</v>
      </c>
      <c r="R193" s="199">
        <f>Q193*H193</f>
        <v>0.0015400000000000001</v>
      </c>
      <c r="S193" s="199">
        <v>0</v>
      </c>
      <c r="T193" s="200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1" t="s">
        <v>189</v>
      </c>
      <c r="AT193" s="201" t="s">
        <v>252</v>
      </c>
      <c r="AU193" s="201" t="s">
        <v>82</v>
      </c>
      <c r="AY193" s="19" t="s">
        <v>143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19" t="s">
        <v>80</v>
      </c>
      <c r="BK193" s="202">
        <f>ROUND(I193*H193,2)</f>
        <v>0</v>
      </c>
      <c r="BL193" s="19" t="s">
        <v>150</v>
      </c>
      <c r="BM193" s="201" t="s">
        <v>324</v>
      </c>
    </row>
    <row r="194" spans="1:65" s="2" customFormat="1" ht="16.5" customHeight="1">
      <c r="A194" s="36"/>
      <c r="B194" s="37"/>
      <c r="C194" s="237" t="s">
        <v>325</v>
      </c>
      <c r="D194" s="237" t="s">
        <v>252</v>
      </c>
      <c r="E194" s="238" t="s">
        <v>326</v>
      </c>
      <c r="F194" s="239" t="s">
        <v>327</v>
      </c>
      <c r="G194" s="240" t="s">
        <v>318</v>
      </c>
      <c r="H194" s="241">
        <v>2</v>
      </c>
      <c r="I194" s="242"/>
      <c r="J194" s="243">
        <f>ROUND(I194*H194,2)</f>
        <v>0</v>
      </c>
      <c r="K194" s="239" t="s">
        <v>149</v>
      </c>
      <c r="L194" s="244"/>
      <c r="M194" s="245" t="s">
        <v>19</v>
      </c>
      <c r="N194" s="246" t="s">
        <v>43</v>
      </c>
      <c r="O194" s="66"/>
      <c r="P194" s="199">
        <f>O194*H194</f>
        <v>0</v>
      </c>
      <c r="Q194" s="199">
        <v>0.00046</v>
      </c>
      <c r="R194" s="199">
        <f>Q194*H194</f>
        <v>0.00092</v>
      </c>
      <c r="S194" s="199">
        <v>0</v>
      </c>
      <c r="T194" s="200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1" t="s">
        <v>189</v>
      </c>
      <c r="AT194" s="201" t="s">
        <v>252</v>
      </c>
      <c r="AU194" s="201" t="s">
        <v>82</v>
      </c>
      <c r="AY194" s="19" t="s">
        <v>143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19" t="s">
        <v>80</v>
      </c>
      <c r="BK194" s="202">
        <f>ROUND(I194*H194,2)</f>
        <v>0</v>
      </c>
      <c r="BL194" s="19" t="s">
        <v>150</v>
      </c>
      <c r="BM194" s="201" t="s">
        <v>328</v>
      </c>
    </row>
    <row r="195" spans="1:65" s="2" customFormat="1" ht="34.2">
      <c r="A195" s="36"/>
      <c r="B195" s="37"/>
      <c r="C195" s="190" t="s">
        <v>329</v>
      </c>
      <c r="D195" s="190" t="s">
        <v>145</v>
      </c>
      <c r="E195" s="191" t="s">
        <v>330</v>
      </c>
      <c r="F195" s="192" t="s">
        <v>331</v>
      </c>
      <c r="G195" s="193" t="s">
        <v>318</v>
      </c>
      <c r="H195" s="194">
        <v>1</v>
      </c>
      <c r="I195" s="195"/>
      <c r="J195" s="196">
        <f>ROUND(I195*H195,2)</f>
        <v>0</v>
      </c>
      <c r="K195" s="192" t="s">
        <v>149</v>
      </c>
      <c r="L195" s="41"/>
      <c r="M195" s="197" t="s">
        <v>19</v>
      </c>
      <c r="N195" s="198" t="s">
        <v>43</v>
      </c>
      <c r="O195" s="66"/>
      <c r="P195" s="199">
        <f>O195*H195</f>
        <v>0</v>
      </c>
      <c r="Q195" s="199">
        <v>0</v>
      </c>
      <c r="R195" s="199">
        <f>Q195*H195</f>
        <v>0</v>
      </c>
      <c r="S195" s="199">
        <v>0</v>
      </c>
      <c r="T195" s="20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1" t="s">
        <v>150</v>
      </c>
      <c r="AT195" s="201" t="s">
        <v>145</v>
      </c>
      <c r="AU195" s="201" t="s">
        <v>82</v>
      </c>
      <c r="AY195" s="19" t="s">
        <v>143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19" t="s">
        <v>80</v>
      </c>
      <c r="BK195" s="202">
        <f>ROUND(I195*H195,2)</f>
        <v>0</v>
      </c>
      <c r="BL195" s="19" t="s">
        <v>150</v>
      </c>
      <c r="BM195" s="201" t="s">
        <v>332</v>
      </c>
    </row>
    <row r="196" spans="1:65" s="2" customFormat="1" ht="16.5" customHeight="1">
      <c r="A196" s="36"/>
      <c r="B196" s="37"/>
      <c r="C196" s="237" t="s">
        <v>333</v>
      </c>
      <c r="D196" s="237" t="s">
        <v>252</v>
      </c>
      <c r="E196" s="238" t="s">
        <v>334</v>
      </c>
      <c r="F196" s="239" t="s">
        <v>335</v>
      </c>
      <c r="G196" s="240" t="s">
        <v>318</v>
      </c>
      <c r="H196" s="241">
        <v>1</v>
      </c>
      <c r="I196" s="242"/>
      <c r="J196" s="243">
        <f>ROUND(I196*H196,2)</f>
        <v>0</v>
      </c>
      <c r="K196" s="239" t="s">
        <v>149</v>
      </c>
      <c r="L196" s="244"/>
      <c r="M196" s="245" t="s">
        <v>19</v>
      </c>
      <c r="N196" s="246" t="s">
        <v>43</v>
      </c>
      <c r="O196" s="66"/>
      <c r="P196" s="199">
        <f>O196*H196</f>
        <v>0</v>
      </c>
      <c r="Q196" s="199">
        <v>0.00062</v>
      </c>
      <c r="R196" s="199">
        <f>Q196*H196</f>
        <v>0.00062</v>
      </c>
      <c r="S196" s="199">
        <v>0</v>
      </c>
      <c r="T196" s="200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1" t="s">
        <v>189</v>
      </c>
      <c r="AT196" s="201" t="s">
        <v>252</v>
      </c>
      <c r="AU196" s="201" t="s">
        <v>82</v>
      </c>
      <c r="AY196" s="19" t="s">
        <v>143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19" t="s">
        <v>80</v>
      </c>
      <c r="BK196" s="202">
        <f>ROUND(I196*H196,2)</f>
        <v>0</v>
      </c>
      <c r="BL196" s="19" t="s">
        <v>150</v>
      </c>
      <c r="BM196" s="201" t="s">
        <v>336</v>
      </c>
    </row>
    <row r="197" spans="2:51" s="13" customFormat="1" ht="12">
      <c r="B197" s="203"/>
      <c r="C197" s="204"/>
      <c r="D197" s="205" t="s">
        <v>152</v>
      </c>
      <c r="E197" s="206" t="s">
        <v>19</v>
      </c>
      <c r="F197" s="207" t="s">
        <v>337</v>
      </c>
      <c r="G197" s="204"/>
      <c r="H197" s="208">
        <v>1</v>
      </c>
      <c r="I197" s="209"/>
      <c r="J197" s="204"/>
      <c r="K197" s="204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152</v>
      </c>
      <c r="AU197" s="214" t="s">
        <v>82</v>
      </c>
      <c r="AV197" s="13" t="s">
        <v>82</v>
      </c>
      <c r="AW197" s="13" t="s">
        <v>33</v>
      </c>
      <c r="AX197" s="13" t="s">
        <v>80</v>
      </c>
      <c r="AY197" s="214" t="s">
        <v>143</v>
      </c>
    </row>
    <row r="198" spans="1:65" s="2" customFormat="1" ht="34.2">
      <c r="A198" s="36"/>
      <c r="B198" s="37"/>
      <c r="C198" s="190" t="s">
        <v>338</v>
      </c>
      <c r="D198" s="190" t="s">
        <v>145</v>
      </c>
      <c r="E198" s="191" t="s">
        <v>339</v>
      </c>
      <c r="F198" s="192" t="s">
        <v>340</v>
      </c>
      <c r="G198" s="193" t="s">
        <v>318</v>
      </c>
      <c r="H198" s="194">
        <v>16</v>
      </c>
      <c r="I198" s="195"/>
      <c r="J198" s="196">
        <f>ROUND(I198*H198,2)</f>
        <v>0</v>
      </c>
      <c r="K198" s="192" t="s">
        <v>149</v>
      </c>
      <c r="L198" s="41"/>
      <c r="M198" s="197" t="s">
        <v>19</v>
      </c>
      <c r="N198" s="198" t="s">
        <v>43</v>
      </c>
      <c r="O198" s="66"/>
      <c r="P198" s="199">
        <f>O198*H198</f>
        <v>0</v>
      </c>
      <c r="Q198" s="199">
        <v>0</v>
      </c>
      <c r="R198" s="199">
        <f>Q198*H198</f>
        <v>0</v>
      </c>
      <c r="S198" s="199">
        <v>0</v>
      </c>
      <c r="T198" s="200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1" t="s">
        <v>150</v>
      </c>
      <c r="AT198" s="201" t="s">
        <v>145</v>
      </c>
      <c r="AU198" s="201" t="s">
        <v>82</v>
      </c>
      <c r="AY198" s="19" t="s">
        <v>143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19" t="s">
        <v>80</v>
      </c>
      <c r="BK198" s="202">
        <f>ROUND(I198*H198,2)</f>
        <v>0</v>
      </c>
      <c r="BL198" s="19" t="s">
        <v>150</v>
      </c>
      <c r="BM198" s="201" t="s">
        <v>341</v>
      </c>
    </row>
    <row r="199" spans="1:65" s="2" customFormat="1" ht="16.5" customHeight="1">
      <c r="A199" s="36"/>
      <c r="B199" s="37"/>
      <c r="C199" s="237" t="s">
        <v>342</v>
      </c>
      <c r="D199" s="237" t="s">
        <v>252</v>
      </c>
      <c r="E199" s="238" t="s">
        <v>343</v>
      </c>
      <c r="F199" s="239" t="s">
        <v>344</v>
      </c>
      <c r="G199" s="240" t="s">
        <v>318</v>
      </c>
      <c r="H199" s="241">
        <v>3</v>
      </c>
      <c r="I199" s="242"/>
      <c r="J199" s="243">
        <f>ROUND(I199*H199,2)</f>
        <v>0</v>
      </c>
      <c r="K199" s="239" t="s">
        <v>19</v>
      </c>
      <c r="L199" s="244"/>
      <c r="M199" s="245" t="s">
        <v>19</v>
      </c>
      <c r="N199" s="246" t="s">
        <v>43</v>
      </c>
      <c r="O199" s="66"/>
      <c r="P199" s="199">
        <f>O199*H199</f>
        <v>0</v>
      </c>
      <c r="Q199" s="199">
        <v>0</v>
      </c>
      <c r="R199" s="199">
        <f>Q199*H199</f>
        <v>0</v>
      </c>
      <c r="S199" s="199">
        <v>0</v>
      </c>
      <c r="T199" s="200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1" t="s">
        <v>189</v>
      </c>
      <c r="AT199" s="201" t="s">
        <v>252</v>
      </c>
      <c r="AU199" s="201" t="s">
        <v>82</v>
      </c>
      <c r="AY199" s="19" t="s">
        <v>143</v>
      </c>
      <c r="BE199" s="202">
        <f>IF(N199="základní",J199,0)</f>
        <v>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19" t="s">
        <v>80</v>
      </c>
      <c r="BK199" s="202">
        <f>ROUND(I199*H199,2)</f>
        <v>0</v>
      </c>
      <c r="BL199" s="19" t="s">
        <v>150</v>
      </c>
      <c r="BM199" s="201" t="s">
        <v>345</v>
      </c>
    </row>
    <row r="200" spans="2:51" s="13" customFormat="1" ht="12">
      <c r="B200" s="203"/>
      <c r="C200" s="204"/>
      <c r="D200" s="205" t="s">
        <v>152</v>
      </c>
      <c r="E200" s="206" t="s">
        <v>19</v>
      </c>
      <c r="F200" s="207" t="s">
        <v>346</v>
      </c>
      <c r="G200" s="204"/>
      <c r="H200" s="208">
        <v>2</v>
      </c>
      <c r="I200" s="209"/>
      <c r="J200" s="204"/>
      <c r="K200" s="204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152</v>
      </c>
      <c r="AU200" s="214" t="s">
        <v>82</v>
      </c>
      <c r="AV200" s="13" t="s">
        <v>82</v>
      </c>
      <c r="AW200" s="13" t="s">
        <v>33</v>
      </c>
      <c r="AX200" s="13" t="s">
        <v>72</v>
      </c>
      <c r="AY200" s="214" t="s">
        <v>143</v>
      </c>
    </row>
    <row r="201" spans="2:51" s="13" customFormat="1" ht="12">
      <c r="B201" s="203"/>
      <c r="C201" s="204"/>
      <c r="D201" s="205" t="s">
        <v>152</v>
      </c>
      <c r="E201" s="206" t="s">
        <v>19</v>
      </c>
      <c r="F201" s="207" t="s">
        <v>347</v>
      </c>
      <c r="G201" s="204"/>
      <c r="H201" s="208">
        <v>1</v>
      </c>
      <c r="I201" s="209"/>
      <c r="J201" s="204"/>
      <c r="K201" s="204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152</v>
      </c>
      <c r="AU201" s="214" t="s">
        <v>82</v>
      </c>
      <c r="AV201" s="13" t="s">
        <v>82</v>
      </c>
      <c r="AW201" s="13" t="s">
        <v>33</v>
      </c>
      <c r="AX201" s="13" t="s">
        <v>72</v>
      </c>
      <c r="AY201" s="214" t="s">
        <v>143</v>
      </c>
    </row>
    <row r="202" spans="2:51" s="14" customFormat="1" ht="12">
      <c r="B202" s="215"/>
      <c r="C202" s="216"/>
      <c r="D202" s="205" t="s">
        <v>152</v>
      </c>
      <c r="E202" s="217" t="s">
        <v>19</v>
      </c>
      <c r="F202" s="218" t="s">
        <v>159</v>
      </c>
      <c r="G202" s="216"/>
      <c r="H202" s="219">
        <v>3</v>
      </c>
      <c r="I202" s="220"/>
      <c r="J202" s="216"/>
      <c r="K202" s="216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152</v>
      </c>
      <c r="AU202" s="225" t="s">
        <v>82</v>
      </c>
      <c r="AV202" s="14" t="s">
        <v>160</v>
      </c>
      <c r="AW202" s="14" t="s">
        <v>33</v>
      </c>
      <c r="AX202" s="14" t="s">
        <v>80</v>
      </c>
      <c r="AY202" s="225" t="s">
        <v>143</v>
      </c>
    </row>
    <row r="203" spans="1:65" s="2" customFormat="1" ht="16.5" customHeight="1">
      <c r="A203" s="36"/>
      <c r="B203" s="37"/>
      <c r="C203" s="237" t="s">
        <v>348</v>
      </c>
      <c r="D203" s="237" t="s">
        <v>252</v>
      </c>
      <c r="E203" s="238" t="s">
        <v>349</v>
      </c>
      <c r="F203" s="239" t="s">
        <v>350</v>
      </c>
      <c r="G203" s="240" t="s">
        <v>318</v>
      </c>
      <c r="H203" s="241">
        <v>4</v>
      </c>
      <c r="I203" s="242"/>
      <c r="J203" s="243">
        <f>ROUND(I203*H203,2)</f>
        <v>0</v>
      </c>
      <c r="K203" s="239" t="s">
        <v>19</v>
      </c>
      <c r="L203" s="244"/>
      <c r="M203" s="245" t="s">
        <v>19</v>
      </c>
      <c r="N203" s="246" t="s">
        <v>43</v>
      </c>
      <c r="O203" s="66"/>
      <c r="P203" s="199">
        <f>O203*H203</f>
        <v>0</v>
      </c>
      <c r="Q203" s="199">
        <v>0</v>
      </c>
      <c r="R203" s="199">
        <f>Q203*H203</f>
        <v>0</v>
      </c>
      <c r="S203" s="199">
        <v>0</v>
      </c>
      <c r="T203" s="200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1" t="s">
        <v>189</v>
      </c>
      <c r="AT203" s="201" t="s">
        <v>252</v>
      </c>
      <c r="AU203" s="201" t="s">
        <v>82</v>
      </c>
      <c r="AY203" s="19" t="s">
        <v>143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19" t="s">
        <v>80</v>
      </c>
      <c r="BK203" s="202">
        <f>ROUND(I203*H203,2)</f>
        <v>0</v>
      </c>
      <c r="BL203" s="19" t="s">
        <v>150</v>
      </c>
      <c r="BM203" s="201" t="s">
        <v>351</v>
      </c>
    </row>
    <row r="204" spans="2:51" s="13" customFormat="1" ht="12">
      <c r="B204" s="203"/>
      <c r="C204" s="204"/>
      <c r="D204" s="205" t="s">
        <v>152</v>
      </c>
      <c r="E204" s="206" t="s">
        <v>19</v>
      </c>
      <c r="F204" s="207" t="s">
        <v>352</v>
      </c>
      <c r="G204" s="204"/>
      <c r="H204" s="208">
        <v>4</v>
      </c>
      <c r="I204" s="209"/>
      <c r="J204" s="204"/>
      <c r="K204" s="204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152</v>
      </c>
      <c r="AU204" s="214" t="s">
        <v>82</v>
      </c>
      <c r="AV204" s="13" t="s">
        <v>82</v>
      </c>
      <c r="AW204" s="13" t="s">
        <v>33</v>
      </c>
      <c r="AX204" s="13" t="s">
        <v>80</v>
      </c>
      <c r="AY204" s="214" t="s">
        <v>143</v>
      </c>
    </row>
    <row r="205" spans="1:65" s="2" customFormat="1" ht="16.5" customHeight="1">
      <c r="A205" s="36"/>
      <c r="B205" s="37"/>
      <c r="C205" s="237" t="s">
        <v>353</v>
      </c>
      <c r="D205" s="237" t="s">
        <v>252</v>
      </c>
      <c r="E205" s="238" t="s">
        <v>354</v>
      </c>
      <c r="F205" s="239" t="s">
        <v>355</v>
      </c>
      <c r="G205" s="240" t="s">
        <v>318</v>
      </c>
      <c r="H205" s="241">
        <v>2</v>
      </c>
      <c r="I205" s="242"/>
      <c r="J205" s="243">
        <f>ROUND(I205*H205,2)</f>
        <v>0</v>
      </c>
      <c r="K205" s="239" t="s">
        <v>19</v>
      </c>
      <c r="L205" s="244"/>
      <c r="M205" s="245" t="s">
        <v>19</v>
      </c>
      <c r="N205" s="246" t="s">
        <v>43</v>
      </c>
      <c r="O205" s="66"/>
      <c r="P205" s="199">
        <f>O205*H205</f>
        <v>0</v>
      </c>
      <c r="Q205" s="199">
        <v>0</v>
      </c>
      <c r="R205" s="199">
        <f>Q205*H205</f>
        <v>0</v>
      </c>
      <c r="S205" s="199">
        <v>0</v>
      </c>
      <c r="T205" s="20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1" t="s">
        <v>189</v>
      </c>
      <c r="AT205" s="201" t="s">
        <v>252</v>
      </c>
      <c r="AU205" s="201" t="s">
        <v>82</v>
      </c>
      <c r="AY205" s="19" t="s">
        <v>143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19" t="s">
        <v>80</v>
      </c>
      <c r="BK205" s="202">
        <f>ROUND(I205*H205,2)</f>
        <v>0</v>
      </c>
      <c r="BL205" s="19" t="s">
        <v>150</v>
      </c>
      <c r="BM205" s="201" t="s">
        <v>356</v>
      </c>
    </row>
    <row r="206" spans="2:51" s="13" customFormat="1" ht="12">
      <c r="B206" s="203"/>
      <c r="C206" s="204"/>
      <c r="D206" s="205" t="s">
        <v>152</v>
      </c>
      <c r="E206" s="206" t="s">
        <v>19</v>
      </c>
      <c r="F206" s="207" t="s">
        <v>357</v>
      </c>
      <c r="G206" s="204"/>
      <c r="H206" s="208">
        <v>2</v>
      </c>
      <c r="I206" s="209"/>
      <c r="J206" s="204"/>
      <c r="K206" s="204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152</v>
      </c>
      <c r="AU206" s="214" t="s">
        <v>82</v>
      </c>
      <c r="AV206" s="13" t="s">
        <v>82</v>
      </c>
      <c r="AW206" s="13" t="s">
        <v>33</v>
      </c>
      <c r="AX206" s="13" t="s">
        <v>80</v>
      </c>
      <c r="AY206" s="214" t="s">
        <v>143</v>
      </c>
    </row>
    <row r="207" spans="1:65" s="2" customFormat="1" ht="16.5" customHeight="1">
      <c r="A207" s="36"/>
      <c r="B207" s="37"/>
      <c r="C207" s="237" t="s">
        <v>358</v>
      </c>
      <c r="D207" s="237" t="s">
        <v>252</v>
      </c>
      <c r="E207" s="238" t="s">
        <v>359</v>
      </c>
      <c r="F207" s="239" t="s">
        <v>360</v>
      </c>
      <c r="G207" s="240" t="s">
        <v>318</v>
      </c>
      <c r="H207" s="241">
        <v>3</v>
      </c>
      <c r="I207" s="242"/>
      <c r="J207" s="243">
        <f>ROUND(I207*H207,2)</f>
        <v>0</v>
      </c>
      <c r="K207" s="239" t="s">
        <v>149</v>
      </c>
      <c r="L207" s="244"/>
      <c r="M207" s="245" t="s">
        <v>19</v>
      </c>
      <c r="N207" s="246" t="s">
        <v>43</v>
      </c>
      <c r="O207" s="66"/>
      <c r="P207" s="199">
        <f>O207*H207</f>
        <v>0</v>
      </c>
      <c r="Q207" s="199">
        <v>0.00064</v>
      </c>
      <c r="R207" s="199">
        <f>Q207*H207</f>
        <v>0.0019200000000000003</v>
      </c>
      <c r="S207" s="199">
        <v>0</v>
      </c>
      <c r="T207" s="200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1" t="s">
        <v>189</v>
      </c>
      <c r="AT207" s="201" t="s">
        <v>252</v>
      </c>
      <c r="AU207" s="201" t="s">
        <v>82</v>
      </c>
      <c r="AY207" s="19" t="s">
        <v>143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19" t="s">
        <v>80</v>
      </c>
      <c r="BK207" s="202">
        <f>ROUND(I207*H207,2)</f>
        <v>0</v>
      </c>
      <c r="BL207" s="19" t="s">
        <v>150</v>
      </c>
      <c r="BM207" s="201" t="s">
        <v>361</v>
      </c>
    </row>
    <row r="208" spans="2:51" s="13" customFormat="1" ht="12">
      <c r="B208" s="203"/>
      <c r="C208" s="204"/>
      <c r="D208" s="205" t="s">
        <v>152</v>
      </c>
      <c r="E208" s="206" t="s">
        <v>19</v>
      </c>
      <c r="F208" s="207" t="s">
        <v>362</v>
      </c>
      <c r="G208" s="204"/>
      <c r="H208" s="208">
        <v>2</v>
      </c>
      <c r="I208" s="209"/>
      <c r="J208" s="204"/>
      <c r="K208" s="204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152</v>
      </c>
      <c r="AU208" s="214" t="s">
        <v>82</v>
      </c>
      <c r="AV208" s="13" t="s">
        <v>82</v>
      </c>
      <c r="AW208" s="13" t="s">
        <v>33</v>
      </c>
      <c r="AX208" s="13" t="s">
        <v>72</v>
      </c>
      <c r="AY208" s="214" t="s">
        <v>143</v>
      </c>
    </row>
    <row r="209" spans="2:51" s="13" customFormat="1" ht="12">
      <c r="B209" s="203"/>
      <c r="C209" s="204"/>
      <c r="D209" s="205" t="s">
        <v>152</v>
      </c>
      <c r="E209" s="206" t="s">
        <v>19</v>
      </c>
      <c r="F209" s="207" t="s">
        <v>363</v>
      </c>
      <c r="G209" s="204"/>
      <c r="H209" s="208">
        <v>1</v>
      </c>
      <c r="I209" s="209"/>
      <c r="J209" s="204"/>
      <c r="K209" s="204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152</v>
      </c>
      <c r="AU209" s="214" t="s">
        <v>82</v>
      </c>
      <c r="AV209" s="13" t="s">
        <v>82</v>
      </c>
      <c r="AW209" s="13" t="s">
        <v>33</v>
      </c>
      <c r="AX209" s="13" t="s">
        <v>72</v>
      </c>
      <c r="AY209" s="214" t="s">
        <v>143</v>
      </c>
    </row>
    <row r="210" spans="2:51" s="14" customFormat="1" ht="12">
      <c r="B210" s="215"/>
      <c r="C210" s="216"/>
      <c r="D210" s="205" t="s">
        <v>152</v>
      </c>
      <c r="E210" s="217" t="s">
        <v>19</v>
      </c>
      <c r="F210" s="218" t="s">
        <v>159</v>
      </c>
      <c r="G210" s="216"/>
      <c r="H210" s="219">
        <v>3</v>
      </c>
      <c r="I210" s="220"/>
      <c r="J210" s="216"/>
      <c r="K210" s="216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152</v>
      </c>
      <c r="AU210" s="225" t="s">
        <v>82</v>
      </c>
      <c r="AV210" s="14" t="s">
        <v>160</v>
      </c>
      <c r="AW210" s="14" t="s">
        <v>33</v>
      </c>
      <c r="AX210" s="14" t="s">
        <v>80</v>
      </c>
      <c r="AY210" s="225" t="s">
        <v>143</v>
      </c>
    </row>
    <row r="211" spans="1:65" s="2" customFormat="1" ht="16.5" customHeight="1">
      <c r="A211" s="36"/>
      <c r="B211" s="37"/>
      <c r="C211" s="237" t="s">
        <v>364</v>
      </c>
      <c r="D211" s="237" t="s">
        <v>252</v>
      </c>
      <c r="E211" s="238" t="s">
        <v>365</v>
      </c>
      <c r="F211" s="239" t="s">
        <v>366</v>
      </c>
      <c r="G211" s="240" t="s">
        <v>318</v>
      </c>
      <c r="H211" s="241">
        <v>4</v>
      </c>
      <c r="I211" s="242"/>
      <c r="J211" s="243">
        <f>ROUND(I211*H211,2)</f>
        <v>0</v>
      </c>
      <c r="K211" s="239" t="s">
        <v>149</v>
      </c>
      <c r="L211" s="244"/>
      <c r="M211" s="245" t="s">
        <v>19</v>
      </c>
      <c r="N211" s="246" t="s">
        <v>43</v>
      </c>
      <c r="O211" s="66"/>
      <c r="P211" s="199">
        <f>O211*H211</f>
        <v>0</v>
      </c>
      <c r="Q211" s="199">
        <v>0.00065</v>
      </c>
      <c r="R211" s="199">
        <f>Q211*H211</f>
        <v>0.0026</v>
      </c>
      <c r="S211" s="199">
        <v>0</v>
      </c>
      <c r="T211" s="200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1" t="s">
        <v>189</v>
      </c>
      <c r="AT211" s="201" t="s">
        <v>252</v>
      </c>
      <c r="AU211" s="201" t="s">
        <v>82</v>
      </c>
      <c r="AY211" s="19" t="s">
        <v>143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19" t="s">
        <v>80</v>
      </c>
      <c r="BK211" s="202">
        <f>ROUND(I211*H211,2)</f>
        <v>0</v>
      </c>
      <c r="BL211" s="19" t="s">
        <v>150</v>
      </c>
      <c r="BM211" s="201" t="s">
        <v>367</v>
      </c>
    </row>
    <row r="212" spans="2:51" s="13" customFormat="1" ht="12">
      <c r="B212" s="203"/>
      <c r="C212" s="204"/>
      <c r="D212" s="205" t="s">
        <v>152</v>
      </c>
      <c r="E212" s="206" t="s">
        <v>19</v>
      </c>
      <c r="F212" s="207" t="s">
        <v>368</v>
      </c>
      <c r="G212" s="204"/>
      <c r="H212" s="208">
        <v>4</v>
      </c>
      <c r="I212" s="209"/>
      <c r="J212" s="204"/>
      <c r="K212" s="204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152</v>
      </c>
      <c r="AU212" s="214" t="s">
        <v>82</v>
      </c>
      <c r="AV212" s="13" t="s">
        <v>82</v>
      </c>
      <c r="AW212" s="13" t="s">
        <v>33</v>
      </c>
      <c r="AX212" s="13" t="s">
        <v>80</v>
      </c>
      <c r="AY212" s="214" t="s">
        <v>143</v>
      </c>
    </row>
    <row r="213" spans="1:65" s="2" customFormat="1" ht="34.2">
      <c r="A213" s="36"/>
      <c r="B213" s="37"/>
      <c r="C213" s="190" t="s">
        <v>369</v>
      </c>
      <c r="D213" s="190" t="s">
        <v>145</v>
      </c>
      <c r="E213" s="191" t="s">
        <v>370</v>
      </c>
      <c r="F213" s="192" t="s">
        <v>371</v>
      </c>
      <c r="G213" s="193" t="s">
        <v>318</v>
      </c>
      <c r="H213" s="194">
        <v>1</v>
      </c>
      <c r="I213" s="195"/>
      <c r="J213" s="196">
        <f>ROUND(I213*H213,2)</f>
        <v>0</v>
      </c>
      <c r="K213" s="192" t="s">
        <v>149</v>
      </c>
      <c r="L213" s="41"/>
      <c r="M213" s="197" t="s">
        <v>19</v>
      </c>
      <c r="N213" s="198" t="s">
        <v>43</v>
      </c>
      <c r="O213" s="66"/>
      <c r="P213" s="199">
        <f>O213*H213</f>
        <v>0</v>
      </c>
      <c r="Q213" s="199">
        <v>1E-05</v>
      </c>
      <c r="R213" s="199">
        <f>Q213*H213</f>
        <v>1E-05</v>
      </c>
      <c r="S213" s="199">
        <v>0</v>
      </c>
      <c r="T213" s="200">
        <f>S213*H213</f>
        <v>0</v>
      </c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R213" s="201" t="s">
        <v>150</v>
      </c>
      <c r="AT213" s="201" t="s">
        <v>145</v>
      </c>
      <c r="AU213" s="201" t="s">
        <v>82</v>
      </c>
      <c r="AY213" s="19" t="s">
        <v>143</v>
      </c>
      <c r="BE213" s="202">
        <f>IF(N213="základní",J213,0)</f>
        <v>0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19" t="s">
        <v>80</v>
      </c>
      <c r="BK213" s="202">
        <f>ROUND(I213*H213,2)</f>
        <v>0</v>
      </c>
      <c r="BL213" s="19" t="s">
        <v>150</v>
      </c>
      <c r="BM213" s="201" t="s">
        <v>372</v>
      </c>
    </row>
    <row r="214" spans="1:65" s="2" customFormat="1" ht="16.5" customHeight="1">
      <c r="A214" s="36"/>
      <c r="B214" s="37"/>
      <c r="C214" s="237" t="s">
        <v>373</v>
      </c>
      <c r="D214" s="237" t="s">
        <v>252</v>
      </c>
      <c r="E214" s="238" t="s">
        <v>374</v>
      </c>
      <c r="F214" s="239" t="s">
        <v>375</v>
      </c>
      <c r="G214" s="240" t="s">
        <v>318</v>
      </c>
      <c r="H214" s="241">
        <v>1</v>
      </c>
      <c r="I214" s="242"/>
      <c r="J214" s="243">
        <f>ROUND(I214*H214,2)</f>
        <v>0</v>
      </c>
      <c r="K214" s="239" t="s">
        <v>149</v>
      </c>
      <c r="L214" s="244"/>
      <c r="M214" s="245" t="s">
        <v>19</v>
      </c>
      <c r="N214" s="246" t="s">
        <v>43</v>
      </c>
      <c r="O214" s="66"/>
      <c r="P214" s="199">
        <f>O214*H214</f>
        <v>0</v>
      </c>
      <c r="Q214" s="199">
        <v>0.00154</v>
      </c>
      <c r="R214" s="199">
        <f>Q214*H214</f>
        <v>0.00154</v>
      </c>
      <c r="S214" s="199">
        <v>0</v>
      </c>
      <c r="T214" s="20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1" t="s">
        <v>189</v>
      </c>
      <c r="AT214" s="201" t="s">
        <v>252</v>
      </c>
      <c r="AU214" s="201" t="s">
        <v>82</v>
      </c>
      <c r="AY214" s="19" t="s">
        <v>143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19" t="s">
        <v>80</v>
      </c>
      <c r="BK214" s="202">
        <f>ROUND(I214*H214,2)</f>
        <v>0</v>
      </c>
      <c r="BL214" s="19" t="s">
        <v>150</v>
      </c>
      <c r="BM214" s="201" t="s">
        <v>376</v>
      </c>
    </row>
    <row r="215" spans="2:51" s="13" customFormat="1" ht="12">
      <c r="B215" s="203"/>
      <c r="C215" s="204"/>
      <c r="D215" s="205" t="s">
        <v>152</v>
      </c>
      <c r="E215" s="206" t="s">
        <v>19</v>
      </c>
      <c r="F215" s="207" t="s">
        <v>377</v>
      </c>
      <c r="G215" s="204"/>
      <c r="H215" s="208">
        <v>1</v>
      </c>
      <c r="I215" s="209"/>
      <c r="J215" s="204"/>
      <c r="K215" s="204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152</v>
      </c>
      <c r="AU215" s="214" t="s">
        <v>82</v>
      </c>
      <c r="AV215" s="13" t="s">
        <v>82</v>
      </c>
      <c r="AW215" s="13" t="s">
        <v>33</v>
      </c>
      <c r="AX215" s="13" t="s">
        <v>80</v>
      </c>
      <c r="AY215" s="214" t="s">
        <v>143</v>
      </c>
    </row>
    <row r="216" spans="1:65" s="2" customFormat="1" ht="34.2">
      <c r="A216" s="36"/>
      <c r="B216" s="37"/>
      <c r="C216" s="190" t="s">
        <v>378</v>
      </c>
      <c r="D216" s="190" t="s">
        <v>145</v>
      </c>
      <c r="E216" s="191" t="s">
        <v>379</v>
      </c>
      <c r="F216" s="192" t="s">
        <v>380</v>
      </c>
      <c r="G216" s="193" t="s">
        <v>318</v>
      </c>
      <c r="H216" s="194">
        <v>1</v>
      </c>
      <c r="I216" s="195"/>
      <c r="J216" s="196">
        <f>ROUND(I216*H216,2)</f>
        <v>0</v>
      </c>
      <c r="K216" s="192" t="s">
        <v>149</v>
      </c>
      <c r="L216" s="41"/>
      <c r="M216" s="197" t="s">
        <v>19</v>
      </c>
      <c r="N216" s="198" t="s">
        <v>43</v>
      </c>
      <c r="O216" s="66"/>
      <c r="P216" s="199">
        <f>O216*H216</f>
        <v>0</v>
      </c>
      <c r="Q216" s="199">
        <v>0.04</v>
      </c>
      <c r="R216" s="199">
        <f>Q216*H216</f>
        <v>0.04</v>
      </c>
      <c r="S216" s="199">
        <v>0</v>
      </c>
      <c r="T216" s="200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01" t="s">
        <v>150</v>
      </c>
      <c r="AT216" s="201" t="s">
        <v>145</v>
      </c>
      <c r="AU216" s="201" t="s">
        <v>82</v>
      </c>
      <c r="AY216" s="19" t="s">
        <v>143</v>
      </c>
      <c r="BE216" s="202">
        <f>IF(N216="základní",J216,0)</f>
        <v>0</v>
      </c>
      <c r="BF216" s="202">
        <f>IF(N216="snížená",J216,0)</f>
        <v>0</v>
      </c>
      <c r="BG216" s="202">
        <f>IF(N216="zákl. přenesená",J216,0)</f>
        <v>0</v>
      </c>
      <c r="BH216" s="202">
        <f>IF(N216="sníž. přenesená",J216,0)</f>
        <v>0</v>
      </c>
      <c r="BI216" s="202">
        <f>IF(N216="nulová",J216,0)</f>
        <v>0</v>
      </c>
      <c r="BJ216" s="19" t="s">
        <v>80</v>
      </c>
      <c r="BK216" s="202">
        <f>ROUND(I216*H216,2)</f>
        <v>0</v>
      </c>
      <c r="BL216" s="19" t="s">
        <v>150</v>
      </c>
      <c r="BM216" s="201" t="s">
        <v>381</v>
      </c>
    </row>
    <row r="217" spans="2:51" s="13" customFormat="1" ht="12">
      <c r="B217" s="203"/>
      <c r="C217" s="204"/>
      <c r="D217" s="205" t="s">
        <v>152</v>
      </c>
      <c r="E217" s="206" t="s">
        <v>19</v>
      </c>
      <c r="F217" s="207" t="s">
        <v>382</v>
      </c>
      <c r="G217" s="204"/>
      <c r="H217" s="208">
        <v>1</v>
      </c>
      <c r="I217" s="209"/>
      <c r="J217" s="204"/>
      <c r="K217" s="204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152</v>
      </c>
      <c r="AU217" s="214" t="s">
        <v>82</v>
      </c>
      <c r="AV217" s="13" t="s">
        <v>82</v>
      </c>
      <c r="AW217" s="13" t="s">
        <v>33</v>
      </c>
      <c r="AX217" s="13" t="s">
        <v>80</v>
      </c>
      <c r="AY217" s="214" t="s">
        <v>143</v>
      </c>
    </row>
    <row r="218" spans="1:65" s="2" customFormat="1" ht="34.2">
      <c r="A218" s="36"/>
      <c r="B218" s="37"/>
      <c r="C218" s="190" t="s">
        <v>383</v>
      </c>
      <c r="D218" s="190" t="s">
        <v>145</v>
      </c>
      <c r="E218" s="191" t="s">
        <v>384</v>
      </c>
      <c r="F218" s="192" t="s">
        <v>385</v>
      </c>
      <c r="G218" s="193" t="s">
        <v>318</v>
      </c>
      <c r="H218" s="194">
        <v>1</v>
      </c>
      <c r="I218" s="195"/>
      <c r="J218" s="196">
        <f>ROUND(I218*H218,2)</f>
        <v>0</v>
      </c>
      <c r="K218" s="192" t="s">
        <v>149</v>
      </c>
      <c r="L218" s="41"/>
      <c r="M218" s="197" t="s">
        <v>19</v>
      </c>
      <c r="N218" s="198" t="s">
        <v>43</v>
      </c>
      <c r="O218" s="66"/>
      <c r="P218" s="199">
        <f>O218*H218</f>
        <v>0</v>
      </c>
      <c r="Q218" s="199">
        <v>0.06501</v>
      </c>
      <c r="R218" s="199">
        <f>Q218*H218</f>
        <v>0.06501</v>
      </c>
      <c r="S218" s="199">
        <v>0</v>
      </c>
      <c r="T218" s="200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1" t="s">
        <v>150</v>
      </c>
      <c r="AT218" s="201" t="s">
        <v>145</v>
      </c>
      <c r="AU218" s="201" t="s">
        <v>82</v>
      </c>
      <c r="AY218" s="19" t="s">
        <v>143</v>
      </c>
      <c r="BE218" s="202">
        <f>IF(N218="základní",J218,0)</f>
        <v>0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19" t="s">
        <v>80</v>
      </c>
      <c r="BK218" s="202">
        <f>ROUND(I218*H218,2)</f>
        <v>0</v>
      </c>
      <c r="BL218" s="19" t="s">
        <v>150</v>
      </c>
      <c r="BM218" s="201" t="s">
        <v>386</v>
      </c>
    </row>
    <row r="219" spans="2:51" s="13" customFormat="1" ht="12">
      <c r="B219" s="203"/>
      <c r="C219" s="204"/>
      <c r="D219" s="205" t="s">
        <v>152</v>
      </c>
      <c r="E219" s="206" t="s">
        <v>19</v>
      </c>
      <c r="F219" s="207" t="s">
        <v>382</v>
      </c>
      <c r="G219" s="204"/>
      <c r="H219" s="208">
        <v>1</v>
      </c>
      <c r="I219" s="209"/>
      <c r="J219" s="204"/>
      <c r="K219" s="204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152</v>
      </c>
      <c r="AU219" s="214" t="s">
        <v>82</v>
      </c>
      <c r="AV219" s="13" t="s">
        <v>82</v>
      </c>
      <c r="AW219" s="13" t="s">
        <v>33</v>
      </c>
      <c r="AX219" s="13" t="s">
        <v>72</v>
      </c>
      <c r="AY219" s="214" t="s">
        <v>143</v>
      </c>
    </row>
    <row r="220" spans="2:51" s="14" customFormat="1" ht="12">
      <c r="B220" s="215"/>
      <c r="C220" s="216"/>
      <c r="D220" s="205" t="s">
        <v>152</v>
      </c>
      <c r="E220" s="217" t="s">
        <v>19</v>
      </c>
      <c r="F220" s="218" t="s">
        <v>159</v>
      </c>
      <c r="G220" s="216"/>
      <c r="H220" s="219">
        <v>1</v>
      </c>
      <c r="I220" s="220"/>
      <c r="J220" s="216"/>
      <c r="K220" s="216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152</v>
      </c>
      <c r="AU220" s="225" t="s">
        <v>82</v>
      </c>
      <c r="AV220" s="14" t="s">
        <v>160</v>
      </c>
      <c r="AW220" s="14" t="s">
        <v>33</v>
      </c>
      <c r="AX220" s="14" t="s">
        <v>80</v>
      </c>
      <c r="AY220" s="225" t="s">
        <v>143</v>
      </c>
    </row>
    <row r="221" spans="1:65" s="2" customFormat="1" ht="16.5" customHeight="1">
      <c r="A221" s="36"/>
      <c r="B221" s="37"/>
      <c r="C221" s="237" t="s">
        <v>387</v>
      </c>
      <c r="D221" s="237" t="s">
        <v>252</v>
      </c>
      <c r="E221" s="238" t="s">
        <v>388</v>
      </c>
      <c r="F221" s="239" t="s">
        <v>389</v>
      </c>
      <c r="G221" s="240" t="s">
        <v>318</v>
      </c>
      <c r="H221" s="241">
        <v>1</v>
      </c>
      <c r="I221" s="242"/>
      <c r="J221" s="243">
        <f>ROUND(I221*H221,2)</f>
        <v>0</v>
      </c>
      <c r="K221" s="239" t="s">
        <v>149</v>
      </c>
      <c r="L221" s="244"/>
      <c r="M221" s="245" t="s">
        <v>19</v>
      </c>
      <c r="N221" s="246" t="s">
        <v>43</v>
      </c>
      <c r="O221" s="66"/>
      <c r="P221" s="199">
        <f>O221*H221</f>
        <v>0</v>
      </c>
      <c r="Q221" s="199">
        <v>0.00029</v>
      </c>
      <c r="R221" s="199">
        <f>Q221*H221</f>
        <v>0.00029</v>
      </c>
      <c r="S221" s="199">
        <v>0</v>
      </c>
      <c r="T221" s="200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1" t="s">
        <v>189</v>
      </c>
      <c r="AT221" s="201" t="s">
        <v>252</v>
      </c>
      <c r="AU221" s="201" t="s">
        <v>82</v>
      </c>
      <c r="AY221" s="19" t="s">
        <v>143</v>
      </c>
      <c r="BE221" s="202">
        <f>IF(N221="základní",J221,0)</f>
        <v>0</v>
      </c>
      <c r="BF221" s="202">
        <f>IF(N221="snížená",J221,0)</f>
        <v>0</v>
      </c>
      <c r="BG221" s="202">
        <f>IF(N221="zákl. přenesená",J221,0)</f>
        <v>0</v>
      </c>
      <c r="BH221" s="202">
        <f>IF(N221="sníž. přenesená",J221,0)</f>
        <v>0</v>
      </c>
      <c r="BI221" s="202">
        <f>IF(N221="nulová",J221,0)</f>
        <v>0</v>
      </c>
      <c r="BJ221" s="19" t="s">
        <v>80</v>
      </c>
      <c r="BK221" s="202">
        <f>ROUND(I221*H221,2)</f>
        <v>0</v>
      </c>
      <c r="BL221" s="19" t="s">
        <v>150</v>
      </c>
      <c r="BM221" s="201" t="s">
        <v>390</v>
      </c>
    </row>
    <row r="222" spans="1:65" s="2" customFormat="1" ht="34.2">
      <c r="A222" s="36"/>
      <c r="B222" s="37"/>
      <c r="C222" s="190" t="s">
        <v>391</v>
      </c>
      <c r="D222" s="190" t="s">
        <v>145</v>
      </c>
      <c r="E222" s="191" t="s">
        <v>392</v>
      </c>
      <c r="F222" s="192" t="s">
        <v>393</v>
      </c>
      <c r="G222" s="193" t="s">
        <v>318</v>
      </c>
      <c r="H222" s="194">
        <v>2</v>
      </c>
      <c r="I222" s="195"/>
      <c r="J222" s="196">
        <f>ROUND(I222*H222,2)</f>
        <v>0</v>
      </c>
      <c r="K222" s="192" t="s">
        <v>149</v>
      </c>
      <c r="L222" s="41"/>
      <c r="M222" s="197" t="s">
        <v>19</v>
      </c>
      <c r="N222" s="198" t="s">
        <v>43</v>
      </c>
      <c r="O222" s="66"/>
      <c r="P222" s="199">
        <f>O222*H222</f>
        <v>0</v>
      </c>
      <c r="Q222" s="199">
        <v>0.0062</v>
      </c>
      <c r="R222" s="199">
        <f>Q222*H222</f>
        <v>0.0124</v>
      </c>
      <c r="S222" s="199">
        <v>0</v>
      </c>
      <c r="T222" s="200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1" t="s">
        <v>150</v>
      </c>
      <c r="AT222" s="201" t="s">
        <v>145</v>
      </c>
      <c r="AU222" s="201" t="s">
        <v>82</v>
      </c>
      <c r="AY222" s="19" t="s">
        <v>143</v>
      </c>
      <c r="BE222" s="202">
        <f>IF(N222="základní",J222,0)</f>
        <v>0</v>
      </c>
      <c r="BF222" s="202">
        <f>IF(N222="snížená",J222,0)</f>
        <v>0</v>
      </c>
      <c r="BG222" s="202">
        <f>IF(N222="zákl. přenesená",J222,0)</f>
        <v>0</v>
      </c>
      <c r="BH222" s="202">
        <f>IF(N222="sníž. přenesená",J222,0)</f>
        <v>0</v>
      </c>
      <c r="BI222" s="202">
        <f>IF(N222="nulová",J222,0)</f>
        <v>0</v>
      </c>
      <c r="BJ222" s="19" t="s">
        <v>80</v>
      </c>
      <c r="BK222" s="202">
        <f>ROUND(I222*H222,2)</f>
        <v>0</v>
      </c>
      <c r="BL222" s="19" t="s">
        <v>150</v>
      </c>
      <c r="BM222" s="201" t="s">
        <v>394</v>
      </c>
    </row>
    <row r="223" spans="1:65" s="2" customFormat="1" ht="45.6">
      <c r="A223" s="36"/>
      <c r="B223" s="37"/>
      <c r="C223" s="190" t="s">
        <v>395</v>
      </c>
      <c r="D223" s="190" t="s">
        <v>145</v>
      </c>
      <c r="E223" s="191" t="s">
        <v>396</v>
      </c>
      <c r="F223" s="192" t="s">
        <v>397</v>
      </c>
      <c r="G223" s="193" t="s">
        <v>318</v>
      </c>
      <c r="H223" s="194">
        <v>2</v>
      </c>
      <c r="I223" s="195"/>
      <c r="J223" s="196">
        <f>ROUND(I223*H223,2)</f>
        <v>0</v>
      </c>
      <c r="K223" s="192" t="s">
        <v>149</v>
      </c>
      <c r="L223" s="41"/>
      <c r="M223" s="197" t="s">
        <v>19</v>
      </c>
      <c r="N223" s="198" t="s">
        <v>43</v>
      </c>
      <c r="O223" s="66"/>
      <c r="P223" s="199">
        <f>O223*H223</f>
        <v>0</v>
      </c>
      <c r="Q223" s="199">
        <v>0</v>
      </c>
      <c r="R223" s="199">
        <f>Q223*H223</f>
        <v>0</v>
      </c>
      <c r="S223" s="199">
        <v>0</v>
      </c>
      <c r="T223" s="200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201" t="s">
        <v>150</v>
      </c>
      <c r="AT223" s="201" t="s">
        <v>145</v>
      </c>
      <c r="AU223" s="201" t="s">
        <v>82</v>
      </c>
      <c r="AY223" s="19" t="s">
        <v>143</v>
      </c>
      <c r="BE223" s="202">
        <f>IF(N223="základní",J223,0)</f>
        <v>0</v>
      </c>
      <c r="BF223" s="202">
        <f>IF(N223="snížená",J223,0)</f>
        <v>0</v>
      </c>
      <c r="BG223" s="202">
        <f>IF(N223="zákl. přenesená",J223,0)</f>
        <v>0</v>
      </c>
      <c r="BH223" s="202">
        <f>IF(N223="sníž. přenesená",J223,0)</f>
        <v>0</v>
      </c>
      <c r="BI223" s="202">
        <f>IF(N223="nulová",J223,0)</f>
        <v>0</v>
      </c>
      <c r="BJ223" s="19" t="s">
        <v>80</v>
      </c>
      <c r="BK223" s="202">
        <f>ROUND(I223*H223,2)</f>
        <v>0</v>
      </c>
      <c r="BL223" s="19" t="s">
        <v>150</v>
      </c>
      <c r="BM223" s="201" t="s">
        <v>398</v>
      </c>
    </row>
    <row r="224" spans="1:65" s="2" customFormat="1" ht="34.2">
      <c r="A224" s="36"/>
      <c r="B224" s="37"/>
      <c r="C224" s="190" t="s">
        <v>399</v>
      </c>
      <c r="D224" s="190" t="s">
        <v>145</v>
      </c>
      <c r="E224" s="191" t="s">
        <v>400</v>
      </c>
      <c r="F224" s="192" t="s">
        <v>401</v>
      </c>
      <c r="G224" s="193" t="s">
        <v>318</v>
      </c>
      <c r="H224" s="194">
        <v>2</v>
      </c>
      <c r="I224" s="195"/>
      <c r="J224" s="196">
        <f>ROUND(I224*H224,2)</f>
        <v>0</v>
      </c>
      <c r="K224" s="192" t="s">
        <v>149</v>
      </c>
      <c r="L224" s="41"/>
      <c r="M224" s="197" t="s">
        <v>19</v>
      </c>
      <c r="N224" s="198" t="s">
        <v>43</v>
      </c>
      <c r="O224" s="66"/>
      <c r="P224" s="199">
        <f>O224*H224</f>
        <v>0</v>
      </c>
      <c r="Q224" s="199">
        <v>0.03535</v>
      </c>
      <c r="R224" s="199">
        <f>Q224*H224</f>
        <v>0.0707</v>
      </c>
      <c r="S224" s="199">
        <v>0</v>
      </c>
      <c r="T224" s="200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1" t="s">
        <v>150</v>
      </c>
      <c r="AT224" s="201" t="s">
        <v>145</v>
      </c>
      <c r="AU224" s="201" t="s">
        <v>82</v>
      </c>
      <c r="AY224" s="19" t="s">
        <v>143</v>
      </c>
      <c r="BE224" s="202">
        <f>IF(N224="základní",J224,0)</f>
        <v>0</v>
      </c>
      <c r="BF224" s="202">
        <f>IF(N224="snížená",J224,0)</f>
        <v>0</v>
      </c>
      <c r="BG224" s="202">
        <f>IF(N224="zákl. přenesená",J224,0)</f>
        <v>0</v>
      </c>
      <c r="BH224" s="202">
        <f>IF(N224="sníž. přenesená",J224,0)</f>
        <v>0</v>
      </c>
      <c r="BI224" s="202">
        <f>IF(N224="nulová",J224,0)</f>
        <v>0</v>
      </c>
      <c r="BJ224" s="19" t="s">
        <v>80</v>
      </c>
      <c r="BK224" s="202">
        <f>ROUND(I224*H224,2)</f>
        <v>0</v>
      </c>
      <c r="BL224" s="19" t="s">
        <v>150</v>
      </c>
      <c r="BM224" s="201" t="s">
        <v>402</v>
      </c>
    </row>
    <row r="225" spans="1:65" s="2" customFormat="1" ht="34.2">
      <c r="A225" s="36"/>
      <c r="B225" s="37"/>
      <c r="C225" s="190" t="s">
        <v>403</v>
      </c>
      <c r="D225" s="190" t="s">
        <v>145</v>
      </c>
      <c r="E225" s="191" t="s">
        <v>384</v>
      </c>
      <c r="F225" s="192" t="s">
        <v>385</v>
      </c>
      <c r="G225" s="193" t="s">
        <v>318</v>
      </c>
      <c r="H225" s="194">
        <v>1</v>
      </c>
      <c r="I225" s="195"/>
      <c r="J225" s="196">
        <f>ROUND(I225*H225,2)</f>
        <v>0</v>
      </c>
      <c r="K225" s="192" t="s">
        <v>149</v>
      </c>
      <c r="L225" s="41"/>
      <c r="M225" s="197" t="s">
        <v>19</v>
      </c>
      <c r="N225" s="198" t="s">
        <v>43</v>
      </c>
      <c r="O225" s="66"/>
      <c r="P225" s="199">
        <f>O225*H225</f>
        <v>0</v>
      </c>
      <c r="Q225" s="199">
        <v>0.06501</v>
      </c>
      <c r="R225" s="199">
        <f>Q225*H225</f>
        <v>0.06501</v>
      </c>
      <c r="S225" s="199">
        <v>0</v>
      </c>
      <c r="T225" s="200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1" t="s">
        <v>150</v>
      </c>
      <c r="AT225" s="201" t="s">
        <v>145</v>
      </c>
      <c r="AU225" s="201" t="s">
        <v>82</v>
      </c>
      <c r="AY225" s="19" t="s">
        <v>143</v>
      </c>
      <c r="BE225" s="202">
        <f>IF(N225="základní",J225,0)</f>
        <v>0</v>
      </c>
      <c r="BF225" s="202">
        <f>IF(N225="snížená",J225,0)</f>
        <v>0</v>
      </c>
      <c r="BG225" s="202">
        <f>IF(N225="zákl. přenesená",J225,0)</f>
        <v>0</v>
      </c>
      <c r="BH225" s="202">
        <f>IF(N225="sníž. přenesená",J225,0)</f>
        <v>0</v>
      </c>
      <c r="BI225" s="202">
        <f>IF(N225="nulová",J225,0)</f>
        <v>0</v>
      </c>
      <c r="BJ225" s="19" t="s">
        <v>80</v>
      </c>
      <c r="BK225" s="202">
        <f>ROUND(I225*H225,2)</f>
        <v>0</v>
      </c>
      <c r="BL225" s="19" t="s">
        <v>150</v>
      </c>
      <c r="BM225" s="201" t="s">
        <v>404</v>
      </c>
    </row>
    <row r="226" spans="2:51" s="13" customFormat="1" ht="12">
      <c r="B226" s="203"/>
      <c r="C226" s="204"/>
      <c r="D226" s="205" t="s">
        <v>152</v>
      </c>
      <c r="E226" s="206" t="s">
        <v>19</v>
      </c>
      <c r="F226" s="207" t="s">
        <v>347</v>
      </c>
      <c r="G226" s="204"/>
      <c r="H226" s="208">
        <v>1</v>
      </c>
      <c r="I226" s="209"/>
      <c r="J226" s="204"/>
      <c r="K226" s="204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152</v>
      </c>
      <c r="AU226" s="214" t="s">
        <v>82</v>
      </c>
      <c r="AV226" s="13" t="s">
        <v>82</v>
      </c>
      <c r="AW226" s="13" t="s">
        <v>33</v>
      </c>
      <c r="AX226" s="13" t="s">
        <v>72</v>
      </c>
      <c r="AY226" s="214" t="s">
        <v>143</v>
      </c>
    </row>
    <row r="227" spans="2:51" s="14" customFormat="1" ht="12">
      <c r="B227" s="215"/>
      <c r="C227" s="216"/>
      <c r="D227" s="205" t="s">
        <v>152</v>
      </c>
      <c r="E227" s="217" t="s">
        <v>19</v>
      </c>
      <c r="F227" s="218" t="s">
        <v>159</v>
      </c>
      <c r="G227" s="216"/>
      <c r="H227" s="219">
        <v>1</v>
      </c>
      <c r="I227" s="220"/>
      <c r="J227" s="216"/>
      <c r="K227" s="216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152</v>
      </c>
      <c r="AU227" s="225" t="s">
        <v>82</v>
      </c>
      <c r="AV227" s="14" t="s">
        <v>160</v>
      </c>
      <c r="AW227" s="14" t="s">
        <v>33</v>
      </c>
      <c r="AX227" s="14" t="s">
        <v>80</v>
      </c>
      <c r="AY227" s="225" t="s">
        <v>143</v>
      </c>
    </row>
    <row r="228" spans="1:65" s="2" customFormat="1" ht="34.2">
      <c r="A228" s="36"/>
      <c r="B228" s="37"/>
      <c r="C228" s="190" t="s">
        <v>405</v>
      </c>
      <c r="D228" s="190" t="s">
        <v>145</v>
      </c>
      <c r="E228" s="191" t="s">
        <v>406</v>
      </c>
      <c r="F228" s="192" t="s">
        <v>407</v>
      </c>
      <c r="G228" s="193" t="s">
        <v>318</v>
      </c>
      <c r="H228" s="194">
        <v>1</v>
      </c>
      <c r="I228" s="195"/>
      <c r="J228" s="196">
        <f>ROUND(I228*H228,2)</f>
        <v>0</v>
      </c>
      <c r="K228" s="192" t="s">
        <v>149</v>
      </c>
      <c r="L228" s="41"/>
      <c r="M228" s="197" t="s">
        <v>19</v>
      </c>
      <c r="N228" s="198" t="s">
        <v>43</v>
      </c>
      <c r="O228" s="66"/>
      <c r="P228" s="199">
        <f>O228*H228</f>
        <v>0</v>
      </c>
      <c r="Q228" s="199">
        <v>0.00096</v>
      </c>
      <c r="R228" s="199">
        <f>Q228*H228</f>
        <v>0.00096</v>
      </c>
      <c r="S228" s="199">
        <v>0</v>
      </c>
      <c r="T228" s="200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1" t="s">
        <v>150</v>
      </c>
      <c r="AT228" s="201" t="s">
        <v>145</v>
      </c>
      <c r="AU228" s="201" t="s">
        <v>82</v>
      </c>
      <c r="AY228" s="19" t="s">
        <v>143</v>
      </c>
      <c r="BE228" s="202">
        <f>IF(N228="základní",J228,0)</f>
        <v>0</v>
      </c>
      <c r="BF228" s="202">
        <f>IF(N228="snížená",J228,0)</f>
        <v>0</v>
      </c>
      <c r="BG228" s="202">
        <f>IF(N228="zákl. přenesená",J228,0)</f>
        <v>0</v>
      </c>
      <c r="BH228" s="202">
        <f>IF(N228="sníž. přenesená",J228,0)</f>
        <v>0</v>
      </c>
      <c r="BI228" s="202">
        <f>IF(N228="nulová",J228,0)</f>
        <v>0</v>
      </c>
      <c r="BJ228" s="19" t="s">
        <v>80</v>
      </c>
      <c r="BK228" s="202">
        <f>ROUND(I228*H228,2)</f>
        <v>0</v>
      </c>
      <c r="BL228" s="19" t="s">
        <v>150</v>
      </c>
      <c r="BM228" s="201" t="s">
        <v>408</v>
      </c>
    </row>
    <row r="229" spans="1:65" s="2" customFormat="1" ht="22.8">
      <c r="A229" s="36"/>
      <c r="B229" s="37"/>
      <c r="C229" s="190" t="s">
        <v>409</v>
      </c>
      <c r="D229" s="190" t="s">
        <v>145</v>
      </c>
      <c r="E229" s="191" t="s">
        <v>410</v>
      </c>
      <c r="F229" s="192" t="s">
        <v>411</v>
      </c>
      <c r="G229" s="193" t="s">
        <v>318</v>
      </c>
      <c r="H229" s="194">
        <v>2</v>
      </c>
      <c r="I229" s="195"/>
      <c r="J229" s="196">
        <f>ROUND(I229*H229,2)</f>
        <v>0</v>
      </c>
      <c r="K229" s="192" t="s">
        <v>19</v>
      </c>
      <c r="L229" s="41"/>
      <c r="M229" s="197" t="s">
        <v>19</v>
      </c>
      <c r="N229" s="198" t="s">
        <v>43</v>
      </c>
      <c r="O229" s="66"/>
      <c r="P229" s="199">
        <f>O229*H229</f>
        <v>0</v>
      </c>
      <c r="Q229" s="199">
        <v>0.08129</v>
      </c>
      <c r="R229" s="199">
        <f>Q229*H229</f>
        <v>0.16258</v>
      </c>
      <c r="S229" s="199">
        <v>0</v>
      </c>
      <c r="T229" s="200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01" t="s">
        <v>150</v>
      </c>
      <c r="AT229" s="201" t="s">
        <v>145</v>
      </c>
      <c r="AU229" s="201" t="s">
        <v>82</v>
      </c>
      <c r="AY229" s="19" t="s">
        <v>143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19" t="s">
        <v>80</v>
      </c>
      <c r="BK229" s="202">
        <f>ROUND(I229*H229,2)</f>
        <v>0</v>
      </c>
      <c r="BL229" s="19" t="s">
        <v>150</v>
      </c>
      <c r="BM229" s="201" t="s">
        <v>412</v>
      </c>
    </row>
    <row r="230" spans="2:51" s="13" customFormat="1" ht="12">
      <c r="B230" s="203"/>
      <c r="C230" s="204"/>
      <c r="D230" s="205" t="s">
        <v>152</v>
      </c>
      <c r="E230" s="206" t="s">
        <v>19</v>
      </c>
      <c r="F230" s="207" t="s">
        <v>413</v>
      </c>
      <c r="G230" s="204"/>
      <c r="H230" s="208">
        <v>2</v>
      </c>
      <c r="I230" s="209"/>
      <c r="J230" s="204"/>
      <c r="K230" s="204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152</v>
      </c>
      <c r="AU230" s="214" t="s">
        <v>82</v>
      </c>
      <c r="AV230" s="13" t="s">
        <v>82</v>
      </c>
      <c r="AW230" s="13" t="s">
        <v>33</v>
      </c>
      <c r="AX230" s="13" t="s">
        <v>80</v>
      </c>
      <c r="AY230" s="214" t="s">
        <v>143</v>
      </c>
    </row>
    <row r="231" spans="1:65" s="2" customFormat="1" ht="22.8">
      <c r="A231" s="36"/>
      <c r="B231" s="37"/>
      <c r="C231" s="190" t="s">
        <v>414</v>
      </c>
      <c r="D231" s="190" t="s">
        <v>145</v>
      </c>
      <c r="E231" s="191" t="s">
        <v>415</v>
      </c>
      <c r="F231" s="192" t="s">
        <v>416</v>
      </c>
      <c r="G231" s="193" t="s">
        <v>318</v>
      </c>
      <c r="H231" s="194">
        <v>2</v>
      </c>
      <c r="I231" s="195"/>
      <c r="J231" s="196">
        <f aca="true" t="shared" si="0" ref="J231:J236">ROUND(I231*H231,2)</f>
        <v>0</v>
      </c>
      <c r="K231" s="192" t="s">
        <v>19</v>
      </c>
      <c r="L231" s="41"/>
      <c r="M231" s="197" t="s">
        <v>19</v>
      </c>
      <c r="N231" s="198" t="s">
        <v>43</v>
      </c>
      <c r="O231" s="66"/>
      <c r="P231" s="199">
        <f aca="true" t="shared" si="1" ref="P231:P236">O231*H231</f>
        <v>0</v>
      </c>
      <c r="Q231" s="199">
        <v>0.08129</v>
      </c>
      <c r="R231" s="199">
        <f aca="true" t="shared" si="2" ref="R231:R236">Q231*H231</f>
        <v>0.16258</v>
      </c>
      <c r="S231" s="199">
        <v>0</v>
      </c>
      <c r="T231" s="200">
        <f aca="true" t="shared" si="3" ref="T231:T236"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1" t="s">
        <v>150</v>
      </c>
      <c r="AT231" s="201" t="s">
        <v>145</v>
      </c>
      <c r="AU231" s="201" t="s">
        <v>82</v>
      </c>
      <c r="AY231" s="19" t="s">
        <v>143</v>
      </c>
      <c r="BE231" s="202">
        <f aca="true" t="shared" si="4" ref="BE231:BE236">IF(N231="základní",J231,0)</f>
        <v>0</v>
      </c>
      <c r="BF231" s="202">
        <f aca="true" t="shared" si="5" ref="BF231:BF236">IF(N231="snížená",J231,0)</f>
        <v>0</v>
      </c>
      <c r="BG231" s="202">
        <f aca="true" t="shared" si="6" ref="BG231:BG236">IF(N231="zákl. přenesená",J231,0)</f>
        <v>0</v>
      </c>
      <c r="BH231" s="202">
        <f aca="true" t="shared" si="7" ref="BH231:BH236">IF(N231="sníž. přenesená",J231,0)</f>
        <v>0</v>
      </c>
      <c r="BI231" s="202">
        <f aca="true" t="shared" si="8" ref="BI231:BI236">IF(N231="nulová",J231,0)</f>
        <v>0</v>
      </c>
      <c r="BJ231" s="19" t="s">
        <v>80</v>
      </c>
      <c r="BK231" s="202">
        <f aca="true" t="shared" si="9" ref="BK231:BK236">ROUND(I231*H231,2)</f>
        <v>0</v>
      </c>
      <c r="BL231" s="19" t="s">
        <v>150</v>
      </c>
      <c r="BM231" s="201" t="s">
        <v>417</v>
      </c>
    </row>
    <row r="232" spans="1:65" s="2" customFormat="1" ht="22.8">
      <c r="A232" s="36"/>
      <c r="B232" s="37"/>
      <c r="C232" s="190" t="s">
        <v>418</v>
      </c>
      <c r="D232" s="190" t="s">
        <v>145</v>
      </c>
      <c r="E232" s="191" t="s">
        <v>419</v>
      </c>
      <c r="F232" s="192" t="s">
        <v>420</v>
      </c>
      <c r="G232" s="193" t="s">
        <v>318</v>
      </c>
      <c r="H232" s="194">
        <v>2</v>
      </c>
      <c r="I232" s="195"/>
      <c r="J232" s="196">
        <f t="shared" si="0"/>
        <v>0</v>
      </c>
      <c r="K232" s="192" t="s">
        <v>19</v>
      </c>
      <c r="L232" s="41"/>
      <c r="M232" s="197" t="s">
        <v>19</v>
      </c>
      <c r="N232" s="198" t="s">
        <v>43</v>
      </c>
      <c r="O232" s="66"/>
      <c r="P232" s="199">
        <f t="shared" si="1"/>
        <v>0</v>
      </c>
      <c r="Q232" s="199">
        <v>0.08129</v>
      </c>
      <c r="R232" s="199">
        <f t="shared" si="2"/>
        <v>0.16258</v>
      </c>
      <c r="S232" s="199">
        <v>0</v>
      </c>
      <c r="T232" s="200">
        <f t="shared" si="3"/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1" t="s">
        <v>150</v>
      </c>
      <c r="AT232" s="201" t="s">
        <v>145</v>
      </c>
      <c r="AU232" s="201" t="s">
        <v>82</v>
      </c>
      <c r="AY232" s="19" t="s">
        <v>143</v>
      </c>
      <c r="BE232" s="202">
        <f t="shared" si="4"/>
        <v>0</v>
      </c>
      <c r="BF232" s="202">
        <f t="shared" si="5"/>
        <v>0</v>
      </c>
      <c r="BG232" s="202">
        <f t="shared" si="6"/>
        <v>0</v>
      </c>
      <c r="BH232" s="202">
        <f t="shared" si="7"/>
        <v>0</v>
      </c>
      <c r="BI232" s="202">
        <f t="shared" si="8"/>
        <v>0</v>
      </c>
      <c r="BJ232" s="19" t="s">
        <v>80</v>
      </c>
      <c r="BK232" s="202">
        <f t="shared" si="9"/>
        <v>0</v>
      </c>
      <c r="BL232" s="19" t="s">
        <v>150</v>
      </c>
      <c r="BM232" s="201" t="s">
        <v>421</v>
      </c>
    </row>
    <row r="233" spans="1:65" s="2" customFormat="1" ht="22.8">
      <c r="A233" s="36"/>
      <c r="B233" s="37"/>
      <c r="C233" s="190" t="s">
        <v>422</v>
      </c>
      <c r="D233" s="190" t="s">
        <v>145</v>
      </c>
      <c r="E233" s="191" t="s">
        <v>423</v>
      </c>
      <c r="F233" s="192" t="s">
        <v>420</v>
      </c>
      <c r="G233" s="193" t="s">
        <v>318</v>
      </c>
      <c r="H233" s="194">
        <v>2</v>
      </c>
      <c r="I233" s="195"/>
      <c r="J233" s="196">
        <f t="shared" si="0"/>
        <v>0</v>
      </c>
      <c r="K233" s="192" t="s">
        <v>19</v>
      </c>
      <c r="L233" s="41"/>
      <c r="M233" s="197" t="s">
        <v>19</v>
      </c>
      <c r="N233" s="198" t="s">
        <v>43</v>
      </c>
      <c r="O233" s="66"/>
      <c r="P233" s="199">
        <f t="shared" si="1"/>
        <v>0</v>
      </c>
      <c r="Q233" s="199">
        <v>0.08129</v>
      </c>
      <c r="R233" s="199">
        <f t="shared" si="2"/>
        <v>0.16258</v>
      </c>
      <c r="S233" s="199">
        <v>0</v>
      </c>
      <c r="T233" s="200">
        <f t="shared" si="3"/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01" t="s">
        <v>150</v>
      </c>
      <c r="AT233" s="201" t="s">
        <v>145</v>
      </c>
      <c r="AU233" s="201" t="s">
        <v>82</v>
      </c>
      <c r="AY233" s="19" t="s">
        <v>143</v>
      </c>
      <c r="BE233" s="202">
        <f t="shared" si="4"/>
        <v>0</v>
      </c>
      <c r="BF233" s="202">
        <f t="shared" si="5"/>
        <v>0</v>
      </c>
      <c r="BG233" s="202">
        <f t="shared" si="6"/>
        <v>0</v>
      </c>
      <c r="BH233" s="202">
        <f t="shared" si="7"/>
        <v>0</v>
      </c>
      <c r="BI233" s="202">
        <f t="shared" si="8"/>
        <v>0</v>
      </c>
      <c r="BJ233" s="19" t="s">
        <v>80</v>
      </c>
      <c r="BK233" s="202">
        <f t="shared" si="9"/>
        <v>0</v>
      </c>
      <c r="BL233" s="19" t="s">
        <v>150</v>
      </c>
      <c r="BM233" s="201" t="s">
        <v>424</v>
      </c>
    </row>
    <row r="234" spans="1:65" s="2" customFormat="1" ht="22.8">
      <c r="A234" s="36"/>
      <c r="B234" s="37"/>
      <c r="C234" s="190" t="s">
        <v>425</v>
      </c>
      <c r="D234" s="190" t="s">
        <v>145</v>
      </c>
      <c r="E234" s="191" t="s">
        <v>426</v>
      </c>
      <c r="F234" s="192" t="s">
        <v>427</v>
      </c>
      <c r="G234" s="193" t="s">
        <v>318</v>
      </c>
      <c r="H234" s="194">
        <v>1</v>
      </c>
      <c r="I234" s="195"/>
      <c r="J234" s="196">
        <f t="shared" si="0"/>
        <v>0</v>
      </c>
      <c r="K234" s="192" t="s">
        <v>19</v>
      </c>
      <c r="L234" s="41"/>
      <c r="M234" s="197" t="s">
        <v>19</v>
      </c>
      <c r="N234" s="198" t="s">
        <v>43</v>
      </c>
      <c r="O234" s="66"/>
      <c r="P234" s="199">
        <f t="shared" si="1"/>
        <v>0</v>
      </c>
      <c r="Q234" s="199">
        <v>0.08129</v>
      </c>
      <c r="R234" s="199">
        <f t="shared" si="2"/>
        <v>0.08129</v>
      </c>
      <c r="S234" s="199">
        <v>0</v>
      </c>
      <c r="T234" s="200">
        <f t="shared" si="3"/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1" t="s">
        <v>150</v>
      </c>
      <c r="AT234" s="201" t="s">
        <v>145</v>
      </c>
      <c r="AU234" s="201" t="s">
        <v>82</v>
      </c>
      <c r="AY234" s="19" t="s">
        <v>143</v>
      </c>
      <c r="BE234" s="202">
        <f t="shared" si="4"/>
        <v>0</v>
      </c>
      <c r="BF234" s="202">
        <f t="shared" si="5"/>
        <v>0</v>
      </c>
      <c r="BG234" s="202">
        <f t="shared" si="6"/>
        <v>0</v>
      </c>
      <c r="BH234" s="202">
        <f t="shared" si="7"/>
        <v>0</v>
      </c>
      <c r="BI234" s="202">
        <f t="shared" si="8"/>
        <v>0</v>
      </c>
      <c r="BJ234" s="19" t="s">
        <v>80</v>
      </c>
      <c r="BK234" s="202">
        <f t="shared" si="9"/>
        <v>0</v>
      </c>
      <c r="BL234" s="19" t="s">
        <v>150</v>
      </c>
      <c r="BM234" s="201" t="s">
        <v>428</v>
      </c>
    </row>
    <row r="235" spans="1:65" s="2" customFormat="1" ht="22.8">
      <c r="A235" s="36"/>
      <c r="B235" s="37"/>
      <c r="C235" s="190" t="s">
        <v>429</v>
      </c>
      <c r="D235" s="190" t="s">
        <v>145</v>
      </c>
      <c r="E235" s="191" t="s">
        <v>430</v>
      </c>
      <c r="F235" s="192" t="s">
        <v>431</v>
      </c>
      <c r="G235" s="193" t="s">
        <v>318</v>
      </c>
      <c r="H235" s="194">
        <v>5</v>
      </c>
      <c r="I235" s="195"/>
      <c r="J235" s="196">
        <f t="shared" si="0"/>
        <v>0</v>
      </c>
      <c r="K235" s="192" t="s">
        <v>19</v>
      </c>
      <c r="L235" s="41"/>
      <c r="M235" s="197" t="s">
        <v>19</v>
      </c>
      <c r="N235" s="198" t="s">
        <v>43</v>
      </c>
      <c r="O235" s="66"/>
      <c r="P235" s="199">
        <f t="shared" si="1"/>
        <v>0</v>
      </c>
      <c r="Q235" s="199">
        <v>0.08129</v>
      </c>
      <c r="R235" s="199">
        <f t="shared" si="2"/>
        <v>0.40645</v>
      </c>
      <c r="S235" s="199">
        <v>0</v>
      </c>
      <c r="T235" s="200">
        <f t="shared" si="3"/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1" t="s">
        <v>150</v>
      </c>
      <c r="AT235" s="201" t="s">
        <v>145</v>
      </c>
      <c r="AU235" s="201" t="s">
        <v>82</v>
      </c>
      <c r="AY235" s="19" t="s">
        <v>143</v>
      </c>
      <c r="BE235" s="202">
        <f t="shared" si="4"/>
        <v>0</v>
      </c>
      <c r="BF235" s="202">
        <f t="shared" si="5"/>
        <v>0</v>
      </c>
      <c r="BG235" s="202">
        <f t="shared" si="6"/>
        <v>0</v>
      </c>
      <c r="BH235" s="202">
        <f t="shared" si="7"/>
        <v>0</v>
      </c>
      <c r="BI235" s="202">
        <f t="shared" si="8"/>
        <v>0</v>
      </c>
      <c r="BJ235" s="19" t="s">
        <v>80</v>
      </c>
      <c r="BK235" s="202">
        <f t="shared" si="9"/>
        <v>0</v>
      </c>
      <c r="BL235" s="19" t="s">
        <v>150</v>
      </c>
      <c r="BM235" s="201" t="s">
        <v>432</v>
      </c>
    </row>
    <row r="236" spans="1:65" s="2" customFormat="1" ht="34.2">
      <c r="A236" s="36"/>
      <c r="B236" s="37"/>
      <c r="C236" s="190" t="s">
        <v>433</v>
      </c>
      <c r="D236" s="190" t="s">
        <v>145</v>
      </c>
      <c r="E236" s="191" t="s">
        <v>434</v>
      </c>
      <c r="F236" s="192" t="s">
        <v>435</v>
      </c>
      <c r="G236" s="193" t="s">
        <v>318</v>
      </c>
      <c r="H236" s="194">
        <v>1</v>
      </c>
      <c r="I236" s="195"/>
      <c r="J236" s="196">
        <f t="shared" si="0"/>
        <v>0</v>
      </c>
      <c r="K236" s="192" t="s">
        <v>149</v>
      </c>
      <c r="L236" s="41"/>
      <c r="M236" s="197" t="s">
        <v>19</v>
      </c>
      <c r="N236" s="198" t="s">
        <v>43</v>
      </c>
      <c r="O236" s="66"/>
      <c r="P236" s="199">
        <f t="shared" si="1"/>
        <v>0</v>
      </c>
      <c r="Q236" s="199">
        <v>0.03637</v>
      </c>
      <c r="R236" s="199">
        <f t="shared" si="2"/>
        <v>0.03637</v>
      </c>
      <c r="S236" s="199">
        <v>0</v>
      </c>
      <c r="T236" s="200">
        <f t="shared" si="3"/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01" t="s">
        <v>150</v>
      </c>
      <c r="AT236" s="201" t="s">
        <v>145</v>
      </c>
      <c r="AU236" s="201" t="s">
        <v>82</v>
      </c>
      <c r="AY236" s="19" t="s">
        <v>143</v>
      </c>
      <c r="BE236" s="202">
        <f t="shared" si="4"/>
        <v>0</v>
      </c>
      <c r="BF236" s="202">
        <f t="shared" si="5"/>
        <v>0</v>
      </c>
      <c r="BG236" s="202">
        <f t="shared" si="6"/>
        <v>0</v>
      </c>
      <c r="BH236" s="202">
        <f t="shared" si="7"/>
        <v>0</v>
      </c>
      <c r="BI236" s="202">
        <f t="shared" si="8"/>
        <v>0</v>
      </c>
      <c r="BJ236" s="19" t="s">
        <v>80</v>
      </c>
      <c r="BK236" s="202">
        <f t="shared" si="9"/>
        <v>0</v>
      </c>
      <c r="BL236" s="19" t="s">
        <v>150</v>
      </c>
      <c r="BM236" s="201" t="s">
        <v>436</v>
      </c>
    </row>
    <row r="237" spans="2:51" s="13" customFormat="1" ht="12">
      <c r="B237" s="203"/>
      <c r="C237" s="204"/>
      <c r="D237" s="205" t="s">
        <v>152</v>
      </c>
      <c r="E237" s="206" t="s">
        <v>19</v>
      </c>
      <c r="F237" s="207" t="s">
        <v>437</v>
      </c>
      <c r="G237" s="204"/>
      <c r="H237" s="208">
        <v>1</v>
      </c>
      <c r="I237" s="209"/>
      <c r="J237" s="204"/>
      <c r="K237" s="204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152</v>
      </c>
      <c r="AU237" s="214" t="s">
        <v>82</v>
      </c>
      <c r="AV237" s="13" t="s">
        <v>82</v>
      </c>
      <c r="AW237" s="13" t="s">
        <v>33</v>
      </c>
      <c r="AX237" s="13" t="s">
        <v>80</v>
      </c>
      <c r="AY237" s="214" t="s">
        <v>143</v>
      </c>
    </row>
    <row r="238" spans="1:65" s="2" customFormat="1" ht="34.2">
      <c r="A238" s="36"/>
      <c r="B238" s="37"/>
      <c r="C238" s="190" t="s">
        <v>438</v>
      </c>
      <c r="D238" s="190" t="s">
        <v>145</v>
      </c>
      <c r="E238" s="191" t="s">
        <v>439</v>
      </c>
      <c r="F238" s="192" t="s">
        <v>440</v>
      </c>
      <c r="G238" s="193" t="s">
        <v>318</v>
      </c>
      <c r="H238" s="194">
        <v>1</v>
      </c>
      <c r="I238" s="195"/>
      <c r="J238" s="196">
        <f>ROUND(I238*H238,2)</f>
        <v>0</v>
      </c>
      <c r="K238" s="192" t="s">
        <v>149</v>
      </c>
      <c r="L238" s="41"/>
      <c r="M238" s="197" t="s">
        <v>19</v>
      </c>
      <c r="N238" s="198" t="s">
        <v>43</v>
      </c>
      <c r="O238" s="66"/>
      <c r="P238" s="199">
        <f>O238*H238</f>
        <v>0</v>
      </c>
      <c r="Q238" s="199">
        <v>0</v>
      </c>
      <c r="R238" s="199">
        <f>Q238*H238</f>
        <v>0</v>
      </c>
      <c r="S238" s="199">
        <v>0</v>
      </c>
      <c r="T238" s="200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201" t="s">
        <v>150</v>
      </c>
      <c r="AT238" s="201" t="s">
        <v>145</v>
      </c>
      <c r="AU238" s="201" t="s">
        <v>82</v>
      </c>
      <c r="AY238" s="19" t="s">
        <v>143</v>
      </c>
      <c r="BE238" s="202">
        <f>IF(N238="základní",J238,0)</f>
        <v>0</v>
      </c>
      <c r="BF238" s="202">
        <f>IF(N238="snížená",J238,0)</f>
        <v>0</v>
      </c>
      <c r="BG238" s="202">
        <f>IF(N238="zákl. přenesená",J238,0)</f>
        <v>0</v>
      </c>
      <c r="BH238" s="202">
        <f>IF(N238="sníž. přenesená",J238,0)</f>
        <v>0</v>
      </c>
      <c r="BI238" s="202">
        <f>IF(N238="nulová",J238,0)</f>
        <v>0</v>
      </c>
      <c r="BJ238" s="19" t="s">
        <v>80</v>
      </c>
      <c r="BK238" s="202">
        <f>ROUND(I238*H238,2)</f>
        <v>0</v>
      </c>
      <c r="BL238" s="19" t="s">
        <v>150</v>
      </c>
      <c r="BM238" s="201" t="s">
        <v>441</v>
      </c>
    </row>
    <row r="239" spans="1:65" s="2" customFormat="1" ht="34.2">
      <c r="A239" s="36"/>
      <c r="B239" s="37"/>
      <c r="C239" s="190" t="s">
        <v>442</v>
      </c>
      <c r="D239" s="190" t="s">
        <v>145</v>
      </c>
      <c r="E239" s="191" t="s">
        <v>443</v>
      </c>
      <c r="F239" s="192" t="s">
        <v>444</v>
      </c>
      <c r="G239" s="193" t="s">
        <v>318</v>
      </c>
      <c r="H239" s="194">
        <v>1</v>
      </c>
      <c r="I239" s="195"/>
      <c r="J239" s="196">
        <f>ROUND(I239*H239,2)</f>
        <v>0</v>
      </c>
      <c r="K239" s="192" t="s">
        <v>149</v>
      </c>
      <c r="L239" s="41"/>
      <c r="M239" s="197" t="s">
        <v>19</v>
      </c>
      <c r="N239" s="198" t="s">
        <v>43</v>
      </c>
      <c r="O239" s="66"/>
      <c r="P239" s="199">
        <f>O239*H239</f>
        <v>0</v>
      </c>
      <c r="Q239" s="199">
        <v>0.21008</v>
      </c>
      <c r="R239" s="199">
        <f>Q239*H239</f>
        <v>0.21008</v>
      </c>
      <c r="S239" s="199">
        <v>0</v>
      </c>
      <c r="T239" s="200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1" t="s">
        <v>150</v>
      </c>
      <c r="AT239" s="201" t="s">
        <v>145</v>
      </c>
      <c r="AU239" s="201" t="s">
        <v>82</v>
      </c>
      <c r="AY239" s="19" t="s">
        <v>143</v>
      </c>
      <c r="BE239" s="202">
        <f>IF(N239="základní",J239,0)</f>
        <v>0</v>
      </c>
      <c r="BF239" s="202">
        <f>IF(N239="snížená",J239,0)</f>
        <v>0</v>
      </c>
      <c r="BG239" s="202">
        <f>IF(N239="zákl. přenesená",J239,0)</f>
        <v>0</v>
      </c>
      <c r="BH239" s="202">
        <f>IF(N239="sníž. přenesená",J239,0)</f>
        <v>0</v>
      </c>
      <c r="BI239" s="202">
        <f>IF(N239="nulová",J239,0)</f>
        <v>0</v>
      </c>
      <c r="BJ239" s="19" t="s">
        <v>80</v>
      </c>
      <c r="BK239" s="202">
        <f>ROUND(I239*H239,2)</f>
        <v>0</v>
      </c>
      <c r="BL239" s="19" t="s">
        <v>150</v>
      </c>
      <c r="BM239" s="201" t="s">
        <v>445</v>
      </c>
    </row>
    <row r="240" spans="1:65" s="2" customFormat="1" ht="34.2">
      <c r="A240" s="36"/>
      <c r="B240" s="37"/>
      <c r="C240" s="190" t="s">
        <v>446</v>
      </c>
      <c r="D240" s="190" t="s">
        <v>145</v>
      </c>
      <c r="E240" s="191" t="s">
        <v>447</v>
      </c>
      <c r="F240" s="192" t="s">
        <v>448</v>
      </c>
      <c r="G240" s="193" t="s">
        <v>318</v>
      </c>
      <c r="H240" s="194">
        <v>2</v>
      </c>
      <c r="I240" s="195"/>
      <c r="J240" s="196">
        <f>ROUND(I240*H240,2)</f>
        <v>0</v>
      </c>
      <c r="K240" s="192" t="s">
        <v>19</v>
      </c>
      <c r="L240" s="41"/>
      <c r="M240" s="197" t="s">
        <v>19</v>
      </c>
      <c r="N240" s="198" t="s">
        <v>43</v>
      </c>
      <c r="O240" s="66"/>
      <c r="P240" s="199">
        <f>O240*H240</f>
        <v>0</v>
      </c>
      <c r="Q240" s="199">
        <v>0</v>
      </c>
      <c r="R240" s="199">
        <f>Q240*H240</f>
        <v>0</v>
      </c>
      <c r="S240" s="199">
        <v>0</v>
      </c>
      <c r="T240" s="200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01" t="s">
        <v>150</v>
      </c>
      <c r="AT240" s="201" t="s">
        <v>145</v>
      </c>
      <c r="AU240" s="201" t="s">
        <v>82</v>
      </c>
      <c r="AY240" s="19" t="s">
        <v>143</v>
      </c>
      <c r="BE240" s="202">
        <f>IF(N240="základní",J240,0)</f>
        <v>0</v>
      </c>
      <c r="BF240" s="202">
        <f>IF(N240="snížená",J240,0)</f>
        <v>0</v>
      </c>
      <c r="BG240" s="202">
        <f>IF(N240="zákl. přenesená",J240,0)</f>
        <v>0</v>
      </c>
      <c r="BH240" s="202">
        <f>IF(N240="sníž. přenesená",J240,0)</f>
        <v>0</v>
      </c>
      <c r="BI240" s="202">
        <f>IF(N240="nulová",J240,0)</f>
        <v>0</v>
      </c>
      <c r="BJ240" s="19" t="s">
        <v>80</v>
      </c>
      <c r="BK240" s="202">
        <f>ROUND(I240*H240,2)</f>
        <v>0</v>
      </c>
      <c r="BL240" s="19" t="s">
        <v>150</v>
      </c>
      <c r="BM240" s="201" t="s">
        <v>449</v>
      </c>
    </row>
    <row r="241" spans="2:63" s="12" customFormat="1" ht="22.95" customHeight="1">
      <c r="B241" s="174"/>
      <c r="C241" s="175"/>
      <c r="D241" s="176" t="s">
        <v>71</v>
      </c>
      <c r="E241" s="188" t="s">
        <v>196</v>
      </c>
      <c r="F241" s="188" t="s">
        <v>450</v>
      </c>
      <c r="G241" s="175"/>
      <c r="H241" s="175"/>
      <c r="I241" s="178"/>
      <c r="J241" s="189">
        <f>BK241</f>
        <v>0</v>
      </c>
      <c r="K241" s="175"/>
      <c r="L241" s="180"/>
      <c r="M241" s="181"/>
      <c r="N241" s="182"/>
      <c r="O241" s="182"/>
      <c r="P241" s="183">
        <f>SUM(P242:P284)</f>
        <v>0</v>
      </c>
      <c r="Q241" s="182"/>
      <c r="R241" s="183">
        <f>SUM(R242:R284)</f>
        <v>2.14998118</v>
      </c>
      <c r="S241" s="182"/>
      <c r="T241" s="184">
        <f>SUM(T242:T284)</f>
        <v>10.211590000000001</v>
      </c>
      <c r="AR241" s="185" t="s">
        <v>80</v>
      </c>
      <c r="AT241" s="186" t="s">
        <v>71</v>
      </c>
      <c r="AU241" s="186" t="s">
        <v>80</v>
      </c>
      <c r="AY241" s="185" t="s">
        <v>143</v>
      </c>
      <c r="BK241" s="187">
        <f>SUM(BK242:BK284)</f>
        <v>0</v>
      </c>
    </row>
    <row r="242" spans="1:65" s="2" customFormat="1" ht="22.8">
      <c r="A242" s="36"/>
      <c r="B242" s="37"/>
      <c r="C242" s="190" t="s">
        <v>451</v>
      </c>
      <c r="D242" s="190" t="s">
        <v>145</v>
      </c>
      <c r="E242" s="191" t="s">
        <v>452</v>
      </c>
      <c r="F242" s="192" t="s">
        <v>453</v>
      </c>
      <c r="G242" s="193" t="s">
        <v>156</v>
      </c>
      <c r="H242" s="194">
        <v>3.147</v>
      </c>
      <c r="I242" s="195"/>
      <c r="J242" s="196">
        <f>ROUND(I242*H242,2)</f>
        <v>0</v>
      </c>
      <c r="K242" s="192" t="s">
        <v>149</v>
      </c>
      <c r="L242" s="41"/>
      <c r="M242" s="197" t="s">
        <v>19</v>
      </c>
      <c r="N242" s="198" t="s">
        <v>43</v>
      </c>
      <c r="O242" s="66"/>
      <c r="P242" s="199">
        <f>O242*H242</f>
        <v>0</v>
      </c>
      <c r="Q242" s="199">
        <v>0</v>
      </c>
      <c r="R242" s="199">
        <f>Q242*H242</f>
        <v>0</v>
      </c>
      <c r="S242" s="199">
        <v>2.2</v>
      </c>
      <c r="T242" s="200">
        <f>S242*H242</f>
        <v>6.9234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1" t="s">
        <v>150</v>
      </c>
      <c r="AT242" s="201" t="s">
        <v>145</v>
      </c>
      <c r="AU242" s="201" t="s">
        <v>82</v>
      </c>
      <c r="AY242" s="19" t="s">
        <v>143</v>
      </c>
      <c r="BE242" s="202">
        <f>IF(N242="základní",J242,0)</f>
        <v>0</v>
      </c>
      <c r="BF242" s="202">
        <f>IF(N242="snížená",J242,0)</f>
        <v>0</v>
      </c>
      <c r="BG242" s="202">
        <f>IF(N242="zákl. přenesená",J242,0)</f>
        <v>0</v>
      </c>
      <c r="BH242" s="202">
        <f>IF(N242="sníž. přenesená",J242,0)</f>
        <v>0</v>
      </c>
      <c r="BI242" s="202">
        <f>IF(N242="nulová",J242,0)</f>
        <v>0</v>
      </c>
      <c r="BJ242" s="19" t="s">
        <v>80</v>
      </c>
      <c r="BK242" s="202">
        <f>ROUND(I242*H242,2)</f>
        <v>0</v>
      </c>
      <c r="BL242" s="19" t="s">
        <v>150</v>
      </c>
      <c r="BM242" s="201" t="s">
        <v>454</v>
      </c>
    </row>
    <row r="243" spans="2:51" s="13" customFormat="1" ht="12">
      <c r="B243" s="203"/>
      <c r="C243" s="204"/>
      <c r="D243" s="205" t="s">
        <v>152</v>
      </c>
      <c r="E243" s="206" t="s">
        <v>19</v>
      </c>
      <c r="F243" s="207" t="s">
        <v>455</v>
      </c>
      <c r="G243" s="204"/>
      <c r="H243" s="208">
        <v>3.147</v>
      </c>
      <c r="I243" s="209"/>
      <c r="J243" s="204"/>
      <c r="K243" s="204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152</v>
      </c>
      <c r="AU243" s="214" t="s">
        <v>82</v>
      </c>
      <c r="AV243" s="13" t="s">
        <v>82</v>
      </c>
      <c r="AW243" s="13" t="s">
        <v>33</v>
      </c>
      <c r="AX243" s="13" t="s">
        <v>80</v>
      </c>
      <c r="AY243" s="214" t="s">
        <v>143</v>
      </c>
    </row>
    <row r="244" spans="1:65" s="2" customFormat="1" ht="22.8">
      <c r="A244" s="36"/>
      <c r="B244" s="37"/>
      <c r="C244" s="190" t="s">
        <v>456</v>
      </c>
      <c r="D244" s="190" t="s">
        <v>145</v>
      </c>
      <c r="E244" s="191" t="s">
        <v>457</v>
      </c>
      <c r="F244" s="192" t="s">
        <v>458</v>
      </c>
      <c r="G244" s="193" t="s">
        <v>148</v>
      </c>
      <c r="H244" s="194">
        <v>32.8</v>
      </c>
      <c r="I244" s="195"/>
      <c r="J244" s="196">
        <f>ROUND(I244*H244,2)</f>
        <v>0</v>
      </c>
      <c r="K244" s="192" t="s">
        <v>149</v>
      </c>
      <c r="L244" s="41"/>
      <c r="M244" s="197" t="s">
        <v>19</v>
      </c>
      <c r="N244" s="198" t="s">
        <v>43</v>
      </c>
      <c r="O244" s="66"/>
      <c r="P244" s="199">
        <f>O244*H244</f>
        <v>0</v>
      </c>
      <c r="Q244" s="199">
        <v>0</v>
      </c>
      <c r="R244" s="199">
        <f>Q244*H244</f>
        <v>0</v>
      </c>
      <c r="S244" s="199">
        <v>0</v>
      </c>
      <c r="T244" s="200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01" t="s">
        <v>150</v>
      </c>
      <c r="AT244" s="201" t="s">
        <v>145</v>
      </c>
      <c r="AU244" s="201" t="s">
        <v>82</v>
      </c>
      <c r="AY244" s="19" t="s">
        <v>143</v>
      </c>
      <c r="BE244" s="202">
        <f>IF(N244="základní",J244,0)</f>
        <v>0</v>
      </c>
      <c r="BF244" s="202">
        <f>IF(N244="snížená",J244,0)</f>
        <v>0</v>
      </c>
      <c r="BG244" s="202">
        <f>IF(N244="zákl. přenesená",J244,0)</f>
        <v>0</v>
      </c>
      <c r="BH244" s="202">
        <f>IF(N244="sníž. přenesená",J244,0)</f>
        <v>0</v>
      </c>
      <c r="BI244" s="202">
        <f>IF(N244="nulová",J244,0)</f>
        <v>0</v>
      </c>
      <c r="BJ244" s="19" t="s">
        <v>80</v>
      </c>
      <c r="BK244" s="202">
        <f>ROUND(I244*H244,2)</f>
        <v>0</v>
      </c>
      <c r="BL244" s="19" t="s">
        <v>150</v>
      </c>
      <c r="BM244" s="201" t="s">
        <v>459</v>
      </c>
    </row>
    <row r="245" spans="2:51" s="13" customFormat="1" ht="12">
      <c r="B245" s="203"/>
      <c r="C245" s="204"/>
      <c r="D245" s="205" t="s">
        <v>152</v>
      </c>
      <c r="E245" s="206" t="s">
        <v>19</v>
      </c>
      <c r="F245" s="207" t="s">
        <v>460</v>
      </c>
      <c r="G245" s="204"/>
      <c r="H245" s="208">
        <v>32.8</v>
      </c>
      <c r="I245" s="209"/>
      <c r="J245" s="204"/>
      <c r="K245" s="204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152</v>
      </c>
      <c r="AU245" s="214" t="s">
        <v>82</v>
      </c>
      <c r="AV245" s="13" t="s">
        <v>82</v>
      </c>
      <c r="AW245" s="13" t="s">
        <v>33</v>
      </c>
      <c r="AX245" s="13" t="s">
        <v>80</v>
      </c>
      <c r="AY245" s="214" t="s">
        <v>143</v>
      </c>
    </row>
    <row r="246" spans="1:65" s="2" customFormat="1" ht="34.2">
      <c r="A246" s="36"/>
      <c r="B246" s="37"/>
      <c r="C246" s="190" t="s">
        <v>461</v>
      </c>
      <c r="D246" s="190" t="s">
        <v>145</v>
      </c>
      <c r="E246" s="191" t="s">
        <v>462</v>
      </c>
      <c r="F246" s="192" t="s">
        <v>463</v>
      </c>
      <c r="G246" s="193" t="s">
        <v>182</v>
      </c>
      <c r="H246" s="194">
        <v>43.732</v>
      </c>
      <c r="I246" s="195"/>
      <c r="J246" s="196">
        <f>ROUND(I246*H246,2)</f>
        <v>0</v>
      </c>
      <c r="K246" s="192" t="s">
        <v>149</v>
      </c>
      <c r="L246" s="41"/>
      <c r="M246" s="197" t="s">
        <v>19</v>
      </c>
      <c r="N246" s="198" t="s">
        <v>43</v>
      </c>
      <c r="O246" s="66"/>
      <c r="P246" s="199">
        <f>O246*H246</f>
        <v>0</v>
      </c>
      <c r="Q246" s="199">
        <v>0</v>
      </c>
      <c r="R246" s="199">
        <f>Q246*H246</f>
        <v>0</v>
      </c>
      <c r="S246" s="199">
        <v>0.05</v>
      </c>
      <c r="T246" s="200">
        <f>S246*H246</f>
        <v>2.1866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01" t="s">
        <v>150</v>
      </c>
      <c r="AT246" s="201" t="s">
        <v>145</v>
      </c>
      <c r="AU246" s="201" t="s">
        <v>82</v>
      </c>
      <c r="AY246" s="19" t="s">
        <v>143</v>
      </c>
      <c r="BE246" s="202">
        <f>IF(N246="základní",J246,0)</f>
        <v>0</v>
      </c>
      <c r="BF246" s="202">
        <f>IF(N246="snížená",J246,0)</f>
        <v>0</v>
      </c>
      <c r="BG246" s="202">
        <f>IF(N246="zákl. přenesená",J246,0)</f>
        <v>0</v>
      </c>
      <c r="BH246" s="202">
        <f>IF(N246="sníž. přenesená",J246,0)</f>
        <v>0</v>
      </c>
      <c r="BI246" s="202">
        <f>IF(N246="nulová",J246,0)</f>
        <v>0</v>
      </c>
      <c r="BJ246" s="19" t="s">
        <v>80</v>
      </c>
      <c r="BK246" s="202">
        <f>ROUND(I246*H246,2)</f>
        <v>0</v>
      </c>
      <c r="BL246" s="19" t="s">
        <v>150</v>
      </c>
      <c r="BM246" s="201" t="s">
        <v>464</v>
      </c>
    </row>
    <row r="247" spans="2:51" s="13" customFormat="1" ht="12">
      <c r="B247" s="203"/>
      <c r="C247" s="204"/>
      <c r="D247" s="205" t="s">
        <v>152</v>
      </c>
      <c r="E247" s="206" t="s">
        <v>19</v>
      </c>
      <c r="F247" s="207" t="s">
        <v>465</v>
      </c>
      <c r="G247" s="204"/>
      <c r="H247" s="208">
        <v>9.432</v>
      </c>
      <c r="I247" s="209"/>
      <c r="J247" s="204"/>
      <c r="K247" s="204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152</v>
      </c>
      <c r="AU247" s="214" t="s">
        <v>82</v>
      </c>
      <c r="AV247" s="13" t="s">
        <v>82</v>
      </c>
      <c r="AW247" s="13" t="s">
        <v>33</v>
      </c>
      <c r="AX247" s="13" t="s">
        <v>72</v>
      </c>
      <c r="AY247" s="214" t="s">
        <v>143</v>
      </c>
    </row>
    <row r="248" spans="2:51" s="14" customFormat="1" ht="12">
      <c r="B248" s="215"/>
      <c r="C248" s="216"/>
      <c r="D248" s="205" t="s">
        <v>152</v>
      </c>
      <c r="E248" s="217" t="s">
        <v>105</v>
      </c>
      <c r="F248" s="218" t="s">
        <v>159</v>
      </c>
      <c r="G248" s="216"/>
      <c r="H248" s="219">
        <v>9.432</v>
      </c>
      <c r="I248" s="220"/>
      <c r="J248" s="216"/>
      <c r="K248" s="216"/>
      <c r="L248" s="221"/>
      <c r="M248" s="222"/>
      <c r="N248" s="223"/>
      <c r="O248" s="223"/>
      <c r="P248" s="223"/>
      <c r="Q248" s="223"/>
      <c r="R248" s="223"/>
      <c r="S248" s="223"/>
      <c r="T248" s="224"/>
      <c r="AT248" s="225" t="s">
        <v>152</v>
      </c>
      <c r="AU248" s="225" t="s">
        <v>82</v>
      </c>
      <c r="AV248" s="14" t="s">
        <v>160</v>
      </c>
      <c r="AW248" s="14" t="s">
        <v>33</v>
      </c>
      <c r="AX248" s="14" t="s">
        <v>72</v>
      </c>
      <c r="AY248" s="225" t="s">
        <v>143</v>
      </c>
    </row>
    <row r="249" spans="2:51" s="13" customFormat="1" ht="12">
      <c r="B249" s="203"/>
      <c r="C249" s="204"/>
      <c r="D249" s="205" t="s">
        <v>152</v>
      </c>
      <c r="E249" s="206" t="s">
        <v>19</v>
      </c>
      <c r="F249" s="207" t="s">
        <v>466</v>
      </c>
      <c r="G249" s="204"/>
      <c r="H249" s="208">
        <v>34.3</v>
      </c>
      <c r="I249" s="209"/>
      <c r="J249" s="204"/>
      <c r="K249" s="204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152</v>
      </c>
      <c r="AU249" s="214" t="s">
        <v>82</v>
      </c>
      <c r="AV249" s="13" t="s">
        <v>82</v>
      </c>
      <c r="AW249" s="13" t="s">
        <v>33</v>
      </c>
      <c r="AX249" s="13" t="s">
        <v>72</v>
      </c>
      <c r="AY249" s="214" t="s">
        <v>143</v>
      </c>
    </row>
    <row r="250" spans="2:51" s="15" customFormat="1" ht="12">
      <c r="B250" s="226"/>
      <c r="C250" s="227"/>
      <c r="D250" s="205" t="s">
        <v>152</v>
      </c>
      <c r="E250" s="228" t="s">
        <v>19</v>
      </c>
      <c r="F250" s="229" t="s">
        <v>173</v>
      </c>
      <c r="G250" s="227"/>
      <c r="H250" s="230">
        <v>43.732</v>
      </c>
      <c r="I250" s="231"/>
      <c r="J250" s="227"/>
      <c r="K250" s="227"/>
      <c r="L250" s="232"/>
      <c r="M250" s="233"/>
      <c r="N250" s="234"/>
      <c r="O250" s="234"/>
      <c r="P250" s="234"/>
      <c r="Q250" s="234"/>
      <c r="R250" s="234"/>
      <c r="S250" s="234"/>
      <c r="T250" s="235"/>
      <c r="AT250" s="236" t="s">
        <v>152</v>
      </c>
      <c r="AU250" s="236" t="s">
        <v>82</v>
      </c>
      <c r="AV250" s="15" t="s">
        <v>150</v>
      </c>
      <c r="AW250" s="15" t="s">
        <v>33</v>
      </c>
      <c r="AX250" s="15" t="s">
        <v>80</v>
      </c>
      <c r="AY250" s="236" t="s">
        <v>143</v>
      </c>
    </row>
    <row r="251" spans="1:65" s="2" customFormat="1" ht="22.8">
      <c r="A251" s="36"/>
      <c r="B251" s="37"/>
      <c r="C251" s="190" t="s">
        <v>467</v>
      </c>
      <c r="D251" s="190" t="s">
        <v>145</v>
      </c>
      <c r="E251" s="191" t="s">
        <v>468</v>
      </c>
      <c r="F251" s="192" t="s">
        <v>469</v>
      </c>
      <c r="G251" s="193" t="s">
        <v>182</v>
      </c>
      <c r="H251" s="194">
        <v>139.808</v>
      </c>
      <c r="I251" s="195"/>
      <c r="J251" s="196">
        <f>ROUND(I251*H251,2)</f>
        <v>0</v>
      </c>
      <c r="K251" s="192" t="s">
        <v>149</v>
      </c>
      <c r="L251" s="41"/>
      <c r="M251" s="197" t="s">
        <v>19</v>
      </c>
      <c r="N251" s="198" t="s">
        <v>43</v>
      </c>
      <c r="O251" s="66"/>
      <c r="P251" s="199">
        <f>O251*H251</f>
        <v>0</v>
      </c>
      <c r="Q251" s="199">
        <v>0</v>
      </c>
      <c r="R251" s="199">
        <f>Q251*H251</f>
        <v>0</v>
      </c>
      <c r="S251" s="199">
        <v>0</v>
      </c>
      <c r="T251" s="200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1" t="s">
        <v>150</v>
      </c>
      <c r="AT251" s="201" t="s">
        <v>145</v>
      </c>
      <c r="AU251" s="201" t="s">
        <v>82</v>
      </c>
      <c r="AY251" s="19" t="s">
        <v>143</v>
      </c>
      <c r="BE251" s="202">
        <f>IF(N251="základní",J251,0)</f>
        <v>0</v>
      </c>
      <c r="BF251" s="202">
        <f>IF(N251="snížená",J251,0)</f>
        <v>0</v>
      </c>
      <c r="BG251" s="202">
        <f>IF(N251="zákl. přenesená",J251,0)</f>
        <v>0</v>
      </c>
      <c r="BH251" s="202">
        <f>IF(N251="sníž. přenesená",J251,0)</f>
        <v>0</v>
      </c>
      <c r="BI251" s="202">
        <f>IF(N251="nulová",J251,0)</f>
        <v>0</v>
      </c>
      <c r="BJ251" s="19" t="s">
        <v>80</v>
      </c>
      <c r="BK251" s="202">
        <f>ROUND(I251*H251,2)</f>
        <v>0</v>
      </c>
      <c r="BL251" s="19" t="s">
        <v>150</v>
      </c>
      <c r="BM251" s="201" t="s">
        <v>470</v>
      </c>
    </row>
    <row r="252" spans="2:51" s="13" customFormat="1" ht="12">
      <c r="B252" s="203"/>
      <c r="C252" s="204"/>
      <c r="D252" s="205" t="s">
        <v>152</v>
      </c>
      <c r="E252" s="206" t="s">
        <v>19</v>
      </c>
      <c r="F252" s="207" t="s">
        <v>471</v>
      </c>
      <c r="G252" s="204"/>
      <c r="H252" s="208">
        <v>34.3</v>
      </c>
      <c r="I252" s="209"/>
      <c r="J252" s="204"/>
      <c r="K252" s="204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152</v>
      </c>
      <c r="AU252" s="214" t="s">
        <v>82</v>
      </c>
      <c r="AV252" s="13" t="s">
        <v>82</v>
      </c>
      <c r="AW252" s="13" t="s">
        <v>33</v>
      </c>
      <c r="AX252" s="13" t="s">
        <v>72</v>
      </c>
      <c r="AY252" s="214" t="s">
        <v>143</v>
      </c>
    </row>
    <row r="253" spans="2:51" s="13" customFormat="1" ht="12">
      <c r="B253" s="203"/>
      <c r="C253" s="204"/>
      <c r="D253" s="205" t="s">
        <v>152</v>
      </c>
      <c r="E253" s="206" t="s">
        <v>19</v>
      </c>
      <c r="F253" s="207" t="s">
        <v>472</v>
      </c>
      <c r="G253" s="204"/>
      <c r="H253" s="208">
        <v>96.076</v>
      </c>
      <c r="I253" s="209"/>
      <c r="J253" s="204"/>
      <c r="K253" s="204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152</v>
      </c>
      <c r="AU253" s="214" t="s">
        <v>82</v>
      </c>
      <c r="AV253" s="13" t="s">
        <v>82</v>
      </c>
      <c r="AW253" s="13" t="s">
        <v>33</v>
      </c>
      <c r="AX253" s="13" t="s">
        <v>72</v>
      </c>
      <c r="AY253" s="214" t="s">
        <v>143</v>
      </c>
    </row>
    <row r="254" spans="2:51" s="13" customFormat="1" ht="12">
      <c r="B254" s="203"/>
      <c r="C254" s="204"/>
      <c r="D254" s="205" t="s">
        <v>152</v>
      </c>
      <c r="E254" s="206" t="s">
        <v>19</v>
      </c>
      <c r="F254" s="207" t="s">
        <v>473</v>
      </c>
      <c r="G254" s="204"/>
      <c r="H254" s="208">
        <v>9.432</v>
      </c>
      <c r="I254" s="209"/>
      <c r="J254" s="204"/>
      <c r="K254" s="204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152</v>
      </c>
      <c r="AU254" s="214" t="s">
        <v>82</v>
      </c>
      <c r="AV254" s="13" t="s">
        <v>82</v>
      </c>
      <c r="AW254" s="13" t="s">
        <v>33</v>
      </c>
      <c r="AX254" s="13" t="s">
        <v>72</v>
      </c>
      <c r="AY254" s="214" t="s">
        <v>143</v>
      </c>
    </row>
    <row r="255" spans="2:51" s="14" customFormat="1" ht="12">
      <c r="B255" s="215"/>
      <c r="C255" s="216"/>
      <c r="D255" s="205" t="s">
        <v>152</v>
      </c>
      <c r="E255" s="217" t="s">
        <v>19</v>
      </c>
      <c r="F255" s="218" t="s">
        <v>159</v>
      </c>
      <c r="G255" s="216"/>
      <c r="H255" s="219">
        <v>139.808</v>
      </c>
      <c r="I255" s="220"/>
      <c r="J255" s="216"/>
      <c r="K255" s="216"/>
      <c r="L255" s="221"/>
      <c r="M255" s="222"/>
      <c r="N255" s="223"/>
      <c r="O255" s="223"/>
      <c r="P255" s="223"/>
      <c r="Q255" s="223"/>
      <c r="R255" s="223"/>
      <c r="S255" s="223"/>
      <c r="T255" s="224"/>
      <c r="AT255" s="225" t="s">
        <v>152</v>
      </c>
      <c r="AU255" s="225" t="s">
        <v>82</v>
      </c>
      <c r="AV255" s="14" t="s">
        <v>160</v>
      </c>
      <c r="AW255" s="14" t="s">
        <v>33</v>
      </c>
      <c r="AX255" s="14" t="s">
        <v>80</v>
      </c>
      <c r="AY255" s="225" t="s">
        <v>143</v>
      </c>
    </row>
    <row r="256" spans="1:65" s="2" customFormat="1" ht="22.8">
      <c r="A256" s="36"/>
      <c r="B256" s="37"/>
      <c r="C256" s="190" t="s">
        <v>474</v>
      </c>
      <c r="D256" s="190" t="s">
        <v>145</v>
      </c>
      <c r="E256" s="191" t="s">
        <v>475</v>
      </c>
      <c r="F256" s="192" t="s">
        <v>476</v>
      </c>
      <c r="G256" s="193" t="s">
        <v>182</v>
      </c>
      <c r="H256" s="194">
        <v>96.076</v>
      </c>
      <c r="I256" s="195"/>
      <c r="J256" s="196">
        <f>ROUND(I256*H256,2)</f>
        <v>0</v>
      </c>
      <c r="K256" s="192" t="s">
        <v>19</v>
      </c>
      <c r="L256" s="41"/>
      <c r="M256" s="197" t="s">
        <v>19</v>
      </c>
      <c r="N256" s="198" t="s">
        <v>43</v>
      </c>
      <c r="O256" s="66"/>
      <c r="P256" s="199">
        <f>O256*H256</f>
        <v>0</v>
      </c>
      <c r="Q256" s="199">
        <v>0</v>
      </c>
      <c r="R256" s="199">
        <f>Q256*H256</f>
        <v>0</v>
      </c>
      <c r="S256" s="199">
        <v>0</v>
      </c>
      <c r="T256" s="200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1" t="s">
        <v>150</v>
      </c>
      <c r="AT256" s="201" t="s">
        <v>145</v>
      </c>
      <c r="AU256" s="201" t="s">
        <v>82</v>
      </c>
      <c r="AY256" s="19" t="s">
        <v>143</v>
      </c>
      <c r="BE256" s="202">
        <f>IF(N256="základní",J256,0)</f>
        <v>0</v>
      </c>
      <c r="BF256" s="202">
        <f>IF(N256="snížená",J256,0)</f>
        <v>0</v>
      </c>
      <c r="BG256" s="202">
        <f>IF(N256="zákl. přenesená",J256,0)</f>
        <v>0</v>
      </c>
      <c r="BH256" s="202">
        <f>IF(N256="sníž. přenesená",J256,0)</f>
        <v>0</v>
      </c>
      <c r="BI256" s="202">
        <f>IF(N256="nulová",J256,0)</f>
        <v>0</v>
      </c>
      <c r="BJ256" s="19" t="s">
        <v>80</v>
      </c>
      <c r="BK256" s="202">
        <f>ROUND(I256*H256,2)</f>
        <v>0</v>
      </c>
      <c r="BL256" s="19" t="s">
        <v>150</v>
      </c>
      <c r="BM256" s="201" t="s">
        <v>477</v>
      </c>
    </row>
    <row r="257" spans="2:51" s="13" customFormat="1" ht="12">
      <c r="B257" s="203"/>
      <c r="C257" s="204"/>
      <c r="D257" s="205" t="s">
        <v>152</v>
      </c>
      <c r="E257" s="206" t="s">
        <v>19</v>
      </c>
      <c r="F257" s="207" t="s">
        <v>100</v>
      </c>
      <c r="G257" s="204"/>
      <c r="H257" s="208">
        <v>96.076</v>
      </c>
      <c r="I257" s="209"/>
      <c r="J257" s="204"/>
      <c r="K257" s="204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152</v>
      </c>
      <c r="AU257" s="214" t="s">
        <v>82</v>
      </c>
      <c r="AV257" s="13" t="s">
        <v>82</v>
      </c>
      <c r="AW257" s="13" t="s">
        <v>33</v>
      </c>
      <c r="AX257" s="13" t="s">
        <v>80</v>
      </c>
      <c r="AY257" s="214" t="s">
        <v>143</v>
      </c>
    </row>
    <row r="258" spans="1:65" s="2" customFormat="1" ht="34.2">
      <c r="A258" s="36"/>
      <c r="B258" s="37"/>
      <c r="C258" s="190" t="s">
        <v>478</v>
      </c>
      <c r="D258" s="190" t="s">
        <v>145</v>
      </c>
      <c r="E258" s="191" t="s">
        <v>479</v>
      </c>
      <c r="F258" s="192" t="s">
        <v>480</v>
      </c>
      <c r="G258" s="193" t="s">
        <v>182</v>
      </c>
      <c r="H258" s="194">
        <v>38.43</v>
      </c>
      <c r="I258" s="195"/>
      <c r="J258" s="196">
        <f>ROUND(I258*H258,2)</f>
        <v>0</v>
      </c>
      <c r="K258" s="192" t="s">
        <v>149</v>
      </c>
      <c r="L258" s="41"/>
      <c r="M258" s="197" t="s">
        <v>19</v>
      </c>
      <c r="N258" s="198" t="s">
        <v>43</v>
      </c>
      <c r="O258" s="66"/>
      <c r="P258" s="199">
        <f>O258*H258</f>
        <v>0</v>
      </c>
      <c r="Q258" s="199">
        <v>0</v>
      </c>
      <c r="R258" s="199">
        <f>Q258*H258</f>
        <v>0</v>
      </c>
      <c r="S258" s="199">
        <v>0.0106</v>
      </c>
      <c r="T258" s="200">
        <f>S258*H258</f>
        <v>0.407358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1" t="s">
        <v>150</v>
      </c>
      <c r="AT258" s="201" t="s">
        <v>145</v>
      </c>
      <c r="AU258" s="201" t="s">
        <v>82</v>
      </c>
      <c r="AY258" s="19" t="s">
        <v>143</v>
      </c>
      <c r="BE258" s="202">
        <f>IF(N258="základní",J258,0)</f>
        <v>0</v>
      </c>
      <c r="BF258" s="202">
        <f>IF(N258="snížená",J258,0)</f>
        <v>0</v>
      </c>
      <c r="BG258" s="202">
        <f>IF(N258="zákl. přenesená",J258,0)</f>
        <v>0</v>
      </c>
      <c r="BH258" s="202">
        <f>IF(N258="sníž. přenesená",J258,0)</f>
        <v>0</v>
      </c>
      <c r="BI258" s="202">
        <f>IF(N258="nulová",J258,0)</f>
        <v>0</v>
      </c>
      <c r="BJ258" s="19" t="s">
        <v>80</v>
      </c>
      <c r="BK258" s="202">
        <f>ROUND(I258*H258,2)</f>
        <v>0</v>
      </c>
      <c r="BL258" s="19" t="s">
        <v>150</v>
      </c>
      <c r="BM258" s="201" t="s">
        <v>481</v>
      </c>
    </row>
    <row r="259" spans="2:51" s="16" customFormat="1" ht="12">
      <c r="B259" s="247"/>
      <c r="C259" s="248"/>
      <c r="D259" s="205" t="s">
        <v>152</v>
      </c>
      <c r="E259" s="249" t="s">
        <v>19</v>
      </c>
      <c r="F259" s="250" t="s">
        <v>482</v>
      </c>
      <c r="G259" s="248"/>
      <c r="H259" s="249" t="s">
        <v>19</v>
      </c>
      <c r="I259" s="251"/>
      <c r="J259" s="248"/>
      <c r="K259" s="248"/>
      <c r="L259" s="252"/>
      <c r="M259" s="253"/>
      <c r="N259" s="254"/>
      <c r="O259" s="254"/>
      <c r="P259" s="254"/>
      <c r="Q259" s="254"/>
      <c r="R259" s="254"/>
      <c r="S259" s="254"/>
      <c r="T259" s="255"/>
      <c r="AT259" s="256" t="s">
        <v>152</v>
      </c>
      <c r="AU259" s="256" t="s">
        <v>82</v>
      </c>
      <c r="AV259" s="16" t="s">
        <v>80</v>
      </c>
      <c r="AW259" s="16" t="s">
        <v>33</v>
      </c>
      <c r="AX259" s="16" t="s">
        <v>72</v>
      </c>
      <c r="AY259" s="256" t="s">
        <v>143</v>
      </c>
    </row>
    <row r="260" spans="2:51" s="13" customFormat="1" ht="12">
      <c r="B260" s="203"/>
      <c r="C260" s="204"/>
      <c r="D260" s="205" t="s">
        <v>152</v>
      </c>
      <c r="E260" s="206" t="s">
        <v>19</v>
      </c>
      <c r="F260" s="207" t="s">
        <v>483</v>
      </c>
      <c r="G260" s="204"/>
      <c r="H260" s="208">
        <v>3.8</v>
      </c>
      <c r="I260" s="209"/>
      <c r="J260" s="204"/>
      <c r="K260" s="204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152</v>
      </c>
      <c r="AU260" s="214" t="s">
        <v>82</v>
      </c>
      <c r="AV260" s="13" t="s">
        <v>82</v>
      </c>
      <c r="AW260" s="13" t="s">
        <v>33</v>
      </c>
      <c r="AX260" s="13" t="s">
        <v>72</v>
      </c>
      <c r="AY260" s="214" t="s">
        <v>143</v>
      </c>
    </row>
    <row r="261" spans="2:51" s="13" customFormat="1" ht="20.4">
      <c r="B261" s="203"/>
      <c r="C261" s="204"/>
      <c r="D261" s="205" t="s">
        <v>152</v>
      </c>
      <c r="E261" s="206" t="s">
        <v>19</v>
      </c>
      <c r="F261" s="207" t="s">
        <v>484</v>
      </c>
      <c r="G261" s="204"/>
      <c r="H261" s="208">
        <v>31.493</v>
      </c>
      <c r="I261" s="209"/>
      <c r="J261" s="204"/>
      <c r="K261" s="204"/>
      <c r="L261" s="210"/>
      <c r="M261" s="211"/>
      <c r="N261" s="212"/>
      <c r="O261" s="212"/>
      <c r="P261" s="212"/>
      <c r="Q261" s="212"/>
      <c r="R261" s="212"/>
      <c r="S261" s="212"/>
      <c r="T261" s="213"/>
      <c r="AT261" s="214" t="s">
        <v>152</v>
      </c>
      <c r="AU261" s="214" t="s">
        <v>82</v>
      </c>
      <c r="AV261" s="13" t="s">
        <v>82</v>
      </c>
      <c r="AW261" s="13" t="s">
        <v>33</v>
      </c>
      <c r="AX261" s="13" t="s">
        <v>72</v>
      </c>
      <c r="AY261" s="214" t="s">
        <v>143</v>
      </c>
    </row>
    <row r="262" spans="2:51" s="13" customFormat="1" ht="12">
      <c r="B262" s="203"/>
      <c r="C262" s="204"/>
      <c r="D262" s="205" t="s">
        <v>152</v>
      </c>
      <c r="E262" s="206" t="s">
        <v>19</v>
      </c>
      <c r="F262" s="207" t="s">
        <v>485</v>
      </c>
      <c r="G262" s="204"/>
      <c r="H262" s="208">
        <v>22.16</v>
      </c>
      <c r="I262" s="209"/>
      <c r="J262" s="204"/>
      <c r="K262" s="204"/>
      <c r="L262" s="210"/>
      <c r="M262" s="211"/>
      <c r="N262" s="212"/>
      <c r="O262" s="212"/>
      <c r="P262" s="212"/>
      <c r="Q262" s="212"/>
      <c r="R262" s="212"/>
      <c r="S262" s="212"/>
      <c r="T262" s="213"/>
      <c r="AT262" s="214" t="s">
        <v>152</v>
      </c>
      <c r="AU262" s="214" t="s">
        <v>82</v>
      </c>
      <c r="AV262" s="13" t="s">
        <v>82</v>
      </c>
      <c r="AW262" s="13" t="s">
        <v>33</v>
      </c>
      <c r="AX262" s="13" t="s">
        <v>72</v>
      </c>
      <c r="AY262" s="214" t="s">
        <v>143</v>
      </c>
    </row>
    <row r="263" spans="2:51" s="13" customFormat="1" ht="12">
      <c r="B263" s="203"/>
      <c r="C263" s="204"/>
      <c r="D263" s="205" t="s">
        <v>152</v>
      </c>
      <c r="E263" s="206" t="s">
        <v>19</v>
      </c>
      <c r="F263" s="207" t="s">
        <v>486</v>
      </c>
      <c r="G263" s="204"/>
      <c r="H263" s="208">
        <v>23.79</v>
      </c>
      <c r="I263" s="209"/>
      <c r="J263" s="204"/>
      <c r="K263" s="204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152</v>
      </c>
      <c r="AU263" s="214" t="s">
        <v>82</v>
      </c>
      <c r="AV263" s="13" t="s">
        <v>82</v>
      </c>
      <c r="AW263" s="13" t="s">
        <v>33</v>
      </c>
      <c r="AX263" s="13" t="s">
        <v>72</v>
      </c>
      <c r="AY263" s="214" t="s">
        <v>143</v>
      </c>
    </row>
    <row r="264" spans="2:51" s="13" customFormat="1" ht="12">
      <c r="B264" s="203"/>
      <c r="C264" s="204"/>
      <c r="D264" s="205" t="s">
        <v>152</v>
      </c>
      <c r="E264" s="206" t="s">
        <v>19</v>
      </c>
      <c r="F264" s="207" t="s">
        <v>487</v>
      </c>
      <c r="G264" s="204"/>
      <c r="H264" s="208">
        <v>9.393</v>
      </c>
      <c r="I264" s="209"/>
      <c r="J264" s="204"/>
      <c r="K264" s="204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152</v>
      </c>
      <c r="AU264" s="214" t="s">
        <v>82</v>
      </c>
      <c r="AV264" s="13" t="s">
        <v>82</v>
      </c>
      <c r="AW264" s="13" t="s">
        <v>33</v>
      </c>
      <c r="AX264" s="13" t="s">
        <v>72</v>
      </c>
      <c r="AY264" s="214" t="s">
        <v>143</v>
      </c>
    </row>
    <row r="265" spans="2:51" s="13" customFormat="1" ht="12">
      <c r="B265" s="203"/>
      <c r="C265" s="204"/>
      <c r="D265" s="205" t="s">
        <v>152</v>
      </c>
      <c r="E265" s="206" t="s">
        <v>19</v>
      </c>
      <c r="F265" s="207" t="s">
        <v>488</v>
      </c>
      <c r="G265" s="204"/>
      <c r="H265" s="208">
        <v>3.52</v>
      </c>
      <c r="I265" s="209"/>
      <c r="J265" s="204"/>
      <c r="K265" s="204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152</v>
      </c>
      <c r="AU265" s="214" t="s">
        <v>82</v>
      </c>
      <c r="AV265" s="13" t="s">
        <v>82</v>
      </c>
      <c r="AW265" s="13" t="s">
        <v>33</v>
      </c>
      <c r="AX265" s="13" t="s">
        <v>72</v>
      </c>
      <c r="AY265" s="214" t="s">
        <v>143</v>
      </c>
    </row>
    <row r="266" spans="2:51" s="13" customFormat="1" ht="12">
      <c r="B266" s="203"/>
      <c r="C266" s="204"/>
      <c r="D266" s="205" t="s">
        <v>152</v>
      </c>
      <c r="E266" s="206" t="s">
        <v>19</v>
      </c>
      <c r="F266" s="207" t="s">
        <v>489</v>
      </c>
      <c r="G266" s="204"/>
      <c r="H266" s="208">
        <v>1.92</v>
      </c>
      <c r="I266" s="209"/>
      <c r="J266" s="204"/>
      <c r="K266" s="204"/>
      <c r="L266" s="210"/>
      <c r="M266" s="211"/>
      <c r="N266" s="212"/>
      <c r="O266" s="212"/>
      <c r="P266" s="212"/>
      <c r="Q266" s="212"/>
      <c r="R266" s="212"/>
      <c r="S266" s="212"/>
      <c r="T266" s="213"/>
      <c r="AT266" s="214" t="s">
        <v>152</v>
      </c>
      <c r="AU266" s="214" t="s">
        <v>82</v>
      </c>
      <c r="AV266" s="13" t="s">
        <v>82</v>
      </c>
      <c r="AW266" s="13" t="s">
        <v>33</v>
      </c>
      <c r="AX266" s="13" t="s">
        <v>72</v>
      </c>
      <c r="AY266" s="214" t="s">
        <v>143</v>
      </c>
    </row>
    <row r="267" spans="2:51" s="15" customFormat="1" ht="12">
      <c r="B267" s="226"/>
      <c r="C267" s="227"/>
      <c r="D267" s="205" t="s">
        <v>152</v>
      </c>
      <c r="E267" s="228" t="s">
        <v>100</v>
      </c>
      <c r="F267" s="229" t="s">
        <v>173</v>
      </c>
      <c r="G267" s="227"/>
      <c r="H267" s="230">
        <v>96.076</v>
      </c>
      <c r="I267" s="231"/>
      <c r="J267" s="227"/>
      <c r="K267" s="227"/>
      <c r="L267" s="232"/>
      <c r="M267" s="233"/>
      <c r="N267" s="234"/>
      <c r="O267" s="234"/>
      <c r="P267" s="234"/>
      <c r="Q267" s="234"/>
      <c r="R267" s="234"/>
      <c r="S267" s="234"/>
      <c r="T267" s="235"/>
      <c r="AT267" s="236" t="s">
        <v>152</v>
      </c>
      <c r="AU267" s="236" t="s">
        <v>82</v>
      </c>
      <c r="AV267" s="15" t="s">
        <v>150</v>
      </c>
      <c r="AW267" s="15" t="s">
        <v>33</v>
      </c>
      <c r="AX267" s="15" t="s">
        <v>72</v>
      </c>
      <c r="AY267" s="236" t="s">
        <v>143</v>
      </c>
    </row>
    <row r="268" spans="2:51" s="13" customFormat="1" ht="12">
      <c r="B268" s="203"/>
      <c r="C268" s="204"/>
      <c r="D268" s="205" t="s">
        <v>152</v>
      </c>
      <c r="E268" s="206" t="s">
        <v>19</v>
      </c>
      <c r="F268" s="207" t="s">
        <v>490</v>
      </c>
      <c r="G268" s="204"/>
      <c r="H268" s="208">
        <v>38.43</v>
      </c>
      <c r="I268" s="209"/>
      <c r="J268" s="204"/>
      <c r="K268" s="204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152</v>
      </c>
      <c r="AU268" s="214" t="s">
        <v>82</v>
      </c>
      <c r="AV268" s="13" t="s">
        <v>82</v>
      </c>
      <c r="AW268" s="13" t="s">
        <v>33</v>
      </c>
      <c r="AX268" s="13" t="s">
        <v>80</v>
      </c>
      <c r="AY268" s="214" t="s">
        <v>143</v>
      </c>
    </row>
    <row r="269" spans="1:65" s="2" customFormat="1" ht="34.2">
      <c r="A269" s="36"/>
      <c r="B269" s="37"/>
      <c r="C269" s="190" t="s">
        <v>491</v>
      </c>
      <c r="D269" s="190" t="s">
        <v>145</v>
      </c>
      <c r="E269" s="191" t="s">
        <v>492</v>
      </c>
      <c r="F269" s="192" t="s">
        <v>493</v>
      </c>
      <c r="G269" s="193" t="s">
        <v>182</v>
      </c>
      <c r="H269" s="194">
        <v>6.86</v>
      </c>
      <c r="I269" s="195"/>
      <c r="J269" s="196">
        <f>ROUND(I269*H269,2)</f>
        <v>0</v>
      </c>
      <c r="K269" s="192" t="s">
        <v>149</v>
      </c>
      <c r="L269" s="41"/>
      <c r="M269" s="197" t="s">
        <v>19</v>
      </c>
      <c r="N269" s="198" t="s">
        <v>43</v>
      </c>
      <c r="O269" s="66"/>
      <c r="P269" s="199">
        <f>O269*H269</f>
        <v>0</v>
      </c>
      <c r="Q269" s="199">
        <v>0</v>
      </c>
      <c r="R269" s="199">
        <f>Q269*H269</f>
        <v>0</v>
      </c>
      <c r="S269" s="199">
        <v>0.0233</v>
      </c>
      <c r="T269" s="200">
        <f>S269*H269</f>
        <v>0.159838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01" t="s">
        <v>150</v>
      </c>
      <c r="AT269" s="201" t="s">
        <v>145</v>
      </c>
      <c r="AU269" s="201" t="s">
        <v>82</v>
      </c>
      <c r="AY269" s="19" t="s">
        <v>143</v>
      </c>
      <c r="BE269" s="202">
        <f>IF(N269="základní",J269,0)</f>
        <v>0</v>
      </c>
      <c r="BF269" s="202">
        <f>IF(N269="snížená",J269,0)</f>
        <v>0</v>
      </c>
      <c r="BG269" s="202">
        <f>IF(N269="zákl. přenesená",J269,0)</f>
        <v>0</v>
      </c>
      <c r="BH269" s="202">
        <f>IF(N269="sníž. přenesená",J269,0)</f>
        <v>0</v>
      </c>
      <c r="BI269" s="202">
        <f>IF(N269="nulová",J269,0)</f>
        <v>0</v>
      </c>
      <c r="BJ269" s="19" t="s">
        <v>80</v>
      </c>
      <c r="BK269" s="202">
        <f>ROUND(I269*H269,2)</f>
        <v>0</v>
      </c>
      <c r="BL269" s="19" t="s">
        <v>150</v>
      </c>
      <c r="BM269" s="201" t="s">
        <v>494</v>
      </c>
    </row>
    <row r="270" spans="2:51" s="13" customFormat="1" ht="20.4">
      <c r="B270" s="203"/>
      <c r="C270" s="204"/>
      <c r="D270" s="205" t="s">
        <v>152</v>
      </c>
      <c r="E270" s="206" t="s">
        <v>19</v>
      </c>
      <c r="F270" s="207" t="s">
        <v>495</v>
      </c>
      <c r="G270" s="204"/>
      <c r="H270" s="208">
        <v>34.3</v>
      </c>
      <c r="I270" s="209"/>
      <c r="J270" s="204"/>
      <c r="K270" s="204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152</v>
      </c>
      <c r="AU270" s="214" t="s">
        <v>82</v>
      </c>
      <c r="AV270" s="13" t="s">
        <v>82</v>
      </c>
      <c r="AW270" s="13" t="s">
        <v>33</v>
      </c>
      <c r="AX270" s="13" t="s">
        <v>72</v>
      </c>
      <c r="AY270" s="214" t="s">
        <v>143</v>
      </c>
    </row>
    <row r="271" spans="2:51" s="14" customFormat="1" ht="12">
      <c r="B271" s="215"/>
      <c r="C271" s="216"/>
      <c r="D271" s="205" t="s">
        <v>152</v>
      </c>
      <c r="E271" s="217" t="s">
        <v>86</v>
      </c>
      <c r="F271" s="218" t="s">
        <v>159</v>
      </c>
      <c r="G271" s="216"/>
      <c r="H271" s="219">
        <v>34.3</v>
      </c>
      <c r="I271" s="220"/>
      <c r="J271" s="216"/>
      <c r="K271" s="216"/>
      <c r="L271" s="221"/>
      <c r="M271" s="222"/>
      <c r="N271" s="223"/>
      <c r="O271" s="223"/>
      <c r="P271" s="223"/>
      <c r="Q271" s="223"/>
      <c r="R271" s="223"/>
      <c r="S271" s="223"/>
      <c r="T271" s="224"/>
      <c r="AT271" s="225" t="s">
        <v>152</v>
      </c>
      <c r="AU271" s="225" t="s">
        <v>82</v>
      </c>
      <c r="AV271" s="14" t="s">
        <v>160</v>
      </c>
      <c r="AW271" s="14" t="s">
        <v>33</v>
      </c>
      <c r="AX271" s="14" t="s">
        <v>72</v>
      </c>
      <c r="AY271" s="225" t="s">
        <v>143</v>
      </c>
    </row>
    <row r="272" spans="2:51" s="13" customFormat="1" ht="12">
      <c r="B272" s="203"/>
      <c r="C272" s="204"/>
      <c r="D272" s="205" t="s">
        <v>152</v>
      </c>
      <c r="E272" s="206" t="s">
        <v>19</v>
      </c>
      <c r="F272" s="207" t="s">
        <v>496</v>
      </c>
      <c r="G272" s="204"/>
      <c r="H272" s="208">
        <v>6.86</v>
      </c>
      <c r="I272" s="209"/>
      <c r="J272" s="204"/>
      <c r="K272" s="204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152</v>
      </c>
      <c r="AU272" s="214" t="s">
        <v>82</v>
      </c>
      <c r="AV272" s="13" t="s">
        <v>82</v>
      </c>
      <c r="AW272" s="13" t="s">
        <v>33</v>
      </c>
      <c r="AX272" s="13" t="s">
        <v>80</v>
      </c>
      <c r="AY272" s="214" t="s">
        <v>143</v>
      </c>
    </row>
    <row r="273" spans="1:65" s="2" customFormat="1" ht="34.2">
      <c r="A273" s="36"/>
      <c r="B273" s="37"/>
      <c r="C273" s="190" t="s">
        <v>497</v>
      </c>
      <c r="D273" s="190" t="s">
        <v>145</v>
      </c>
      <c r="E273" s="191" t="s">
        <v>498</v>
      </c>
      <c r="F273" s="192" t="s">
        <v>499</v>
      </c>
      <c r="G273" s="193" t="s">
        <v>182</v>
      </c>
      <c r="H273" s="194">
        <v>6.86</v>
      </c>
      <c r="I273" s="195"/>
      <c r="J273" s="196">
        <f>ROUND(I273*H273,2)</f>
        <v>0</v>
      </c>
      <c r="K273" s="192" t="s">
        <v>149</v>
      </c>
      <c r="L273" s="41"/>
      <c r="M273" s="197" t="s">
        <v>19</v>
      </c>
      <c r="N273" s="198" t="s">
        <v>43</v>
      </c>
      <c r="O273" s="66"/>
      <c r="P273" s="199">
        <f>O273*H273</f>
        <v>0</v>
      </c>
      <c r="Q273" s="199">
        <v>0</v>
      </c>
      <c r="R273" s="199">
        <f>Q273*H273</f>
        <v>0</v>
      </c>
      <c r="S273" s="199">
        <v>0.0779</v>
      </c>
      <c r="T273" s="200">
        <f>S273*H273</f>
        <v>0.534394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1" t="s">
        <v>150</v>
      </c>
      <c r="AT273" s="201" t="s">
        <v>145</v>
      </c>
      <c r="AU273" s="201" t="s">
        <v>82</v>
      </c>
      <c r="AY273" s="19" t="s">
        <v>143</v>
      </c>
      <c r="BE273" s="202">
        <f>IF(N273="základní",J273,0)</f>
        <v>0</v>
      </c>
      <c r="BF273" s="202">
        <f>IF(N273="snížená",J273,0)</f>
        <v>0</v>
      </c>
      <c r="BG273" s="202">
        <f>IF(N273="zákl. přenesená",J273,0)</f>
        <v>0</v>
      </c>
      <c r="BH273" s="202">
        <f>IF(N273="sníž. přenesená",J273,0)</f>
        <v>0</v>
      </c>
      <c r="BI273" s="202">
        <f>IF(N273="nulová",J273,0)</f>
        <v>0</v>
      </c>
      <c r="BJ273" s="19" t="s">
        <v>80</v>
      </c>
      <c r="BK273" s="202">
        <f>ROUND(I273*H273,2)</f>
        <v>0</v>
      </c>
      <c r="BL273" s="19" t="s">
        <v>150</v>
      </c>
      <c r="BM273" s="201" t="s">
        <v>500</v>
      </c>
    </row>
    <row r="274" spans="2:51" s="13" customFormat="1" ht="12">
      <c r="B274" s="203"/>
      <c r="C274" s="204"/>
      <c r="D274" s="205" t="s">
        <v>152</v>
      </c>
      <c r="E274" s="206" t="s">
        <v>19</v>
      </c>
      <c r="F274" s="207" t="s">
        <v>501</v>
      </c>
      <c r="G274" s="204"/>
      <c r="H274" s="208">
        <v>6.86</v>
      </c>
      <c r="I274" s="209"/>
      <c r="J274" s="204"/>
      <c r="K274" s="204"/>
      <c r="L274" s="210"/>
      <c r="M274" s="211"/>
      <c r="N274" s="212"/>
      <c r="O274" s="212"/>
      <c r="P274" s="212"/>
      <c r="Q274" s="212"/>
      <c r="R274" s="212"/>
      <c r="S274" s="212"/>
      <c r="T274" s="213"/>
      <c r="AT274" s="214" t="s">
        <v>152</v>
      </c>
      <c r="AU274" s="214" t="s">
        <v>82</v>
      </c>
      <c r="AV274" s="13" t="s">
        <v>82</v>
      </c>
      <c r="AW274" s="13" t="s">
        <v>33</v>
      </c>
      <c r="AX274" s="13" t="s">
        <v>80</v>
      </c>
      <c r="AY274" s="214" t="s">
        <v>143</v>
      </c>
    </row>
    <row r="275" spans="1:65" s="2" customFormat="1" ht="34.2">
      <c r="A275" s="36"/>
      <c r="B275" s="37"/>
      <c r="C275" s="190" t="s">
        <v>502</v>
      </c>
      <c r="D275" s="190" t="s">
        <v>145</v>
      </c>
      <c r="E275" s="191" t="s">
        <v>503</v>
      </c>
      <c r="F275" s="192" t="s">
        <v>504</v>
      </c>
      <c r="G275" s="193" t="s">
        <v>156</v>
      </c>
      <c r="H275" s="194">
        <v>0.343</v>
      </c>
      <c r="I275" s="195"/>
      <c r="J275" s="196">
        <f>ROUND(I275*H275,2)</f>
        <v>0</v>
      </c>
      <c r="K275" s="192" t="s">
        <v>149</v>
      </c>
      <c r="L275" s="41"/>
      <c r="M275" s="197" t="s">
        <v>19</v>
      </c>
      <c r="N275" s="198" t="s">
        <v>43</v>
      </c>
      <c r="O275" s="66"/>
      <c r="P275" s="199">
        <f>O275*H275</f>
        <v>0</v>
      </c>
      <c r="Q275" s="199">
        <v>0.50426</v>
      </c>
      <c r="R275" s="199">
        <f>Q275*H275</f>
        <v>0.17296118000000002</v>
      </c>
      <c r="S275" s="199">
        <v>0</v>
      </c>
      <c r="T275" s="200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01" t="s">
        <v>150</v>
      </c>
      <c r="AT275" s="201" t="s">
        <v>145</v>
      </c>
      <c r="AU275" s="201" t="s">
        <v>82</v>
      </c>
      <c r="AY275" s="19" t="s">
        <v>143</v>
      </c>
      <c r="BE275" s="202">
        <f>IF(N275="základní",J275,0)</f>
        <v>0</v>
      </c>
      <c r="BF275" s="202">
        <f>IF(N275="snížená",J275,0)</f>
        <v>0</v>
      </c>
      <c r="BG275" s="202">
        <f>IF(N275="zákl. přenesená",J275,0)</f>
        <v>0</v>
      </c>
      <c r="BH275" s="202">
        <f>IF(N275="sníž. přenesená",J275,0)</f>
        <v>0</v>
      </c>
      <c r="BI275" s="202">
        <f>IF(N275="nulová",J275,0)</f>
        <v>0</v>
      </c>
      <c r="BJ275" s="19" t="s">
        <v>80</v>
      </c>
      <c r="BK275" s="202">
        <f>ROUND(I275*H275,2)</f>
        <v>0</v>
      </c>
      <c r="BL275" s="19" t="s">
        <v>150</v>
      </c>
      <c r="BM275" s="201" t="s">
        <v>505</v>
      </c>
    </row>
    <row r="276" spans="2:51" s="13" customFormat="1" ht="12">
      <c r="B276" s="203"/>
      <c r="C276" s="204"/>
      <c r="D276" s="205" t="s">
        <v>152</v>
      </c>
      <c r="E276" s="206" t="s">
        <v>19</v>
      </c>
      <c r="F276" s="207" t="s">
        <v>506</v>
      </c>
      <c r="G276" s="204"/>
      <c r="H276" s="208">
        <v>0.343</v>
      </c>
      <c r="I276" s="209"/>
      <c r="J276" s="204"/>
      <c r="K276" s="204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152</v>
      </c>
      <c r="AU276" s="214" t="s">
        <v>82</v>
      </c>
      <c r="AV276" s="13" t="s">
        <v>82</v>
      </c>
      <c r="AW276" s="13" t="s">
        <v>33</v>
      </c>
      <c r="AX276" s="13" t="s">
        <v>80</v>
      </c>
      <c r="AY276" s="214" t="s">
        <v>143</v>
      </c>
    </row>
    <row r="277" spans="1:65" s="2" customFormat="1" ht="16.5" customHeight="1">
      <c r="A277" s="36"/>
      <c r="B277" s="37"/>
      <c r="C277" s="237" t="s">
        <v>507</v>
      </c>
      <c r="D277" s="237" t="s">
        <v>252</v>
      </c>
      <c r="E277" s="238" t="s">
        <v>508</v>
      </c>
      <c r="F277" s="239" t="s">
        <v>509</v>
      </c>
      <c r="G277" s="240" t="s">
        <v>510</v>
      </c>
      <c r="H277" s="241">
        <v>0.823</v>
      </c>
      <c r="I277" s="242"/>
      <c r="J277" s="243">
        <f>ROUND(I277*H277,2)</f>
        <v>0</v>
      </c>
      <c r="K277" s="239" t="s">
        <v>149</v>
      </c>
      <c r="L277" s="244"/>
      <c r="M277" s="245" t="s">
        <v>19</v>
      </c>
      <c r="N277" s="246" t="s">
        <v>43</v>
      </c>
      <c r="O277" s="66"/>
      <c r="P277" s="199">
        <f>O277*H277</f>
        <v>0</v>
      </c>
      <c r="Q277" s="199">
        <v>1</v>
      </c>
      <c r="R277" s="199">
        <f>Q277*H277</f>
        <v>0.823</v>
      </c>
      <c r="S277" s="199">
        <v>0</v>
      </c>
      <c r="T277" s="200">
        <f>S277*H277</f>
        <v>0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201" t="s">
        <v>189</v>
      </c>
      <c r="AT277" s="201" t="s">
        <v>252</v>
      </c>
      <c r="AU277" s="201" t="s">
        <v>82</v>
      </c>
      <c r="AY277" s="19" t="s">
        <v>143</v>
      </c>
      <c r="BE277" s="202">
        <f>IF(N277="základní",J277,0)</f>
        <v>0</v>
      </c>
      <c r="BF277" s="202">
        <f>IF(N277="snížená",J277,0)</f>
        <v>0</v>
      </c>
      <c r="BG277" s="202">
        <f>IF(N277="zákl. přenesená",J277,0)</f>
        <v>0</v>
      </c>
      <c r="BH277" s="202">
        <f>IF(N277="sníž. přenesená",J277,0)</f>
        <v>0</v>
      </c>
      <c r="BI277" s="202">
        <f>IF(N277="nulová",J277,0)</f>
        <v>0</v>
      </c>
      <c r="BJ277" s="19" t="s">
        <v>80</v>
      </c>
      <c r="BK277" s="202">
        <f>ROUND(I277*H277,2)</f>
        <v>0</v>
      </c>
      <c r="BL277" s="19" t="s">
        <v>150</v>
      </c>
      <c r="BM277" s="201" t="s">
        <v>511</v>
      </c>
    </row>
    <row r="278" spans="2:51" s="13" customFormat="1" ht="12">
      <c r="B278" s="203"/>
      <c r="C278" s="204"/>
      <c r="D278" s="205" t="s">
        <v>152</v>
      </c>
      <c r="E278" s="204"/>
      <c r="F278" s="207" t="s">
        <v>512</v>
      </c>
      <c r="G278" s="204"/>
      <c r="H278" s="208">
        <v>0.823</v>
      </c>
      <c r="I278" s="209"/>
      <c r="J278" s="204"/>
      <c r="K278" s="204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152</v>
      </c>
      <c r="AU278" s="214" t="s">
        <v>82</v>
      </c>
      <c r="AV278" s="13" t="s">
        <v>82</v>
      </c>
      <c r="AW278" s="13" t="s">
        <v>4</v>
      </c>
      <c r="AX278" s="13" t="s">
        <v>80</v>
      </c>
      <c r="AY278" s="214" t="s">
        <v>143</v>
      </c>
    </row>
    <row r="279" spans="1:65" s="2" customFormat="1" ht="22.8">
      <c r="A279" s="36"/>
      <c r="B279" s="37"/>
      <c r="C279" s="190" t="s">
        <v>513</v>
      </c>
      <c r="D279" s="190" t="s">
        <v>145</v>
      </c>
      <c r="E279" s="191" t="s">
        <v>514</v>
      </c>
      <c r="F279" s="192" t="s">
        <v>515</v>
      </c>
      <c r="G279" s="193" t="s">
        <v>182</v>
      </c>
      <c r="H279" s="194">
        <v>38.43</v>
      </c>
      <c r="I279" s="195"/>
      <c r="J279" s="196">
        <f>ROUND(I279*H279,2)</f>
        <v>0</v>
      </c>
      <c r="K279" s="192" t="s">
        <v>19</v>
      </c>
      <c r="L279" s="41"/>
      <c r="M279" s="197" t="s">
        <v>19</v>
      </c>
      <c r="N279" s="198" t="s">
        <v>43</v>
      </c>
      <c r="O279" s="66"/>
      <c r="P279" s="199">
        <f>O279*H279</f>
        <v>0</v>
      </c>
      <c r="Q279" s="199">
        <v>0.012</v>
      </c>
      <c r="R279" s="199">
        <f>Q279*H279</f>
        <v>0.46116</v>
      </c>
      <c r="S279" s="199">
        <v>0</v>
      </c>
      <c r="T279" s="200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201" t="s">
        <v>150</v>
      </c>
      <c r="AT279" s="201" t="s">
        <v>145</v>
      </c>
      <c r="AU279" s="201" t="s">
        <v>82</v>
      </c>
      <c r="AY279" s="19" t="s">
        <v>143</v>
      </c>
      <c r="BE279" s="202">
        <f>IF(N279="základní",J279,0)</f>
        <v>0</v>
      </c>
      <c r="BF279" s="202">
        <f>IF(N279="snížená",J279,0)</f>
        <v>0</v>
      </c>
      <c r="BG279" s="202">
        <f>IF(N279="zákl. přenesená",J279,0)</f>
        <v>0</v>
      </c>
      <c r="BH279" s="202">
        <f>IF(N279="sníž. přenesená",J279,0)</f>
        <v>0</v>
      </c>
      <c r="BI279" s="202">
        <f>IF(N279="nulová",J279,0)</f>
        <v>0</v>
      </c>
      <c r="BJ279" s="19" t="s">
        <v>80</v>
      </c>
      <c r="BK279" s="202">
        <f>ROUND(I279*H279,2)</f>
        <v>0</v>
      </c>
      <c r="BL279" s="19" t="s">
        <v>150</v>
      </c>
      <c r="BM279" s="201" t="s">
        <v>516</v>
      </c>
    </row>
    <row r="280" spans="2:51" s="13" customFormat="1" ht="12">
      <c r="B280" s="203"/>
      <c r="C280" s="204"/>
      <c r="D280" s="205" t="s">
        <v>152</v>
      </c>
      <c r="E280" s="206" t="s">
        <v>19</v>
      </c>
      <c r="F280" s="207" t="s">
        <v>490</v>
      </c>
      <c r="G280" s="204"/>
      <c r="H280" s="208">
        <v>38.43</v>
      </c>
      <c r="I280" s="209"/>
      <c r="J280" s="204"/>
      <c r="K280" s="204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152</v>
      </c>
      <c r="AU280" s="214" t="s">
        <v>82</v>
      </c>
      <c r="AV280" s="13" t="s">
        <v>82</v>
      </c>
      <c r="AW280" s="13" t="s">
        <v>33</v>
      </c>
      <c r="AX280" s="13" t="s">
        <v>80</v>
      </c>
      <c r="AY280" s="214" t="s">
        <v>143</v>
      </c>
    </row>
    <row r="281" spans="1:65" s="2" customFormat="1" ht="22.8">
      <c r="A281" s="36"/>
      <c r="B281" s="37"/>
      <c r="C281" s="190" t="s">
        <v>517</v>
      </c>
      <c r="D281" s="190" t="s">
        <v>145</v>
      </c>
      <c r="E281" s="191" t="s">
        <v>518</v>
      </c>
      <c r="F281" s="192" t="s">
        <v>519</v>
      </c>
      <c r="G281" s="193" t="s">
        <v>182</v>
      </c>
      <c r="H281" s="194">
        <v>6.86</v>
      </c>
      <c r="I281" s="195"/>
      <c r="J281" s="196">
        <f>ROUND(I281*H281,2)</f>
        <v>0</v>
      </c>
      <c r="K281" s="192" t="s">
        <v>19</v>
      </c>
      <c r="L281" s="41"/>
      <c r="M281" s="197" t="s">
        <v>19</v>
      </c>
      <c r="N281" s="198" t="s">
        <v>43</v>
      </c>
      <c r="O281" s="66"/>
      <c r="P281" s="199">
        <f>O281*H281</f>
        <v>0</v>
      </c>
      <c r="Q281" s="199">
        <v>0.023</v>
      </c>
      <c r="R281" s="199">
        <f>Q281*H281</f>
        <v>0.15778</v>
      </c>
      <c r="S281" s="199">
        <v>0</v>
      </c>
      <c r="T281" s="200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01" t="s">
        <v>150</v>
      </c>
      <c r="AT281" s="201" t="s">
        <v>145</v>
      </c>
      <c r="AU281" s="201" t="s">
        <v>82</v>
      </c>
      <c r="AY281" s="19" t="s">
        <v>143</v>
      </c>
      <c r="BE281" s="202">
        <f>IF(N281="základní",J281,0)</f>
        <v>0</v>
      </c>
      <c r="BF281" s="202">
        <f>IF(N281="snížená",J281,0)</f>
        <v>0</v>
      </c>
      <c r="BG281" s="202">
        <f>IF(N281="zákl. přenesená",J281,0)</f>
        <v>0</v>
      </c>
      <c r="BH281" s="202">
        <f>IF(N281="sníž. přenesená",J281,0)</f>
        <v>0</v>
      </c>
      <c r="BI281" s="202">
        <f>IF(N281="nulová",J281,0)</f>
        <v>0</v>
      </c>
      <c r="BJ281" s="19" t="s">
        <v>80</v>
      </c>
      <c r="BK281" s="202">
        <f>ROUND(I281*H281,2)</f>
        <v>0</v>
      </c>
      <c r="BL281" s="19" t="s">
        <v>150</v>
      </c>
      <c r="BM281" s="201" t="s">
        <v>520</v>
      </c>
    </row>
    <row r="282" spans="2:51" s="13" customFormat="1" ht="12">
      <c r="B282" s="203"/>
      <c r="C282" s="204"/>
      <c r="D282" s="205" t="s">
        <v>152</v>
      </c>
      <c r="E282" s="206" t="s">
        <v>19</v>
      </c>
      <c r="F282" s="207" t="s">
        <v>496</v>
      </c>
      <c r="G282" s="204"/>
      <c r="H282" s="208">
        <v>6.86</v>
      </c>
      <c r="I282" s="209"/>
      <c r="J282" s="204"/>
      <c r="K282" s="204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152</v>
      </c>
      <c r="AU282" s="214" t="s">
        <v>82</v>
      </c>
      <c r="AV282" s="13" t="s">
        <v>82</v>
      </c>
      <c r="AW282" s="13" t="s">
        <v>33</v>
      </c>
      <c r="AX282" s="13" t="s">
        <v>80</v>
      </c>
      <c r="AY282" s="214" t="s">
        <v>143</v>
      </c>
    </row>
    <row r="283" spans="1:65" s="2" customFormat="1" ht="22.8">
      <c r="A283" s="36"/>
      <c r="B283" s="37"/>
      <c r="C283" s="190" t="s">
        <v>521</v>
      </c>
      <c r="D283" s="190" t="s">
        <v>145</v>
      </c>
      <c r="E283" s="191" t="s">
        <v>522</v>
      </c>
      <c r="F283" s="192" t="s">
        <v>523</v>
      </c>
      <c r="G283" s="193" t="s">
        <v>182</v>
      </c>
      <c r="H283" s="194">
        <v>6.86</v>
      </c>
      <c r="I283" s="195"/>
      <c r="J283" s="196">
        <f>ROUND(I283*H283,2)</f>
        <v>0</v>
      </c>
      <c r="K283" s="192" t="s">
        <v>19</v>
      </c>
      <c r="L283" s="41"/>
      <c r="M283" s="197" t="s">
        <v>19</v>
      </c>
      <c r="N283" s="198" t="s">
        <v>43</v>
      </c>
      <c r="O283" s="66"/>
      <c r="P283" s="199">
        <f>O283*H283</f>
        <v>0</v>
      </c>
      <c r="Q283" s="199">
        <v>0.078</v>
      </c>
      <c r="R283" s="199">
        <f>Q283*H283</f>
        <v>0.53508</v>
      </c>
      <c r="S283" s="199">
        <v>0</v>
      </c>
      <c r="T283" s="200">
        <f>S283*H283</f>
        <v>0</v>
      </c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R283" s="201" t="s">
        <v>150</v>
      </c>
      <c r="AT283" s="201" t="s">
        <v>145</v>
      </c>
      <c r="AU283" s="201" t="s">
        <v>82</v>
      </c>
      <c r="AY283" s="19" t="s">
        <v>143</v>
      </c>
      <c r="BE283" s="202">
        <f>IF(N283="základní",J283,0)</f>
        <v>0</v>
      </c>
      <c r="BF283" s="202">
        <f>IF(N283="snížená",J283,0)</f>
        <v>0</v>
      </c>
      <c r="BG283" s="202">
        <f>IF(N283="zákl. přenesená",J283,0)</f>
        <v>0</v>
      </c>
      <c r="BH283" s="202">
        <f>IF(N283="sníž. přenesená",J283,0)</f>
        <v>0</v>
      </c>
      <c r="BI283" s="202">
        <f>IF(N283="nulová",J283,0)</f>
        <v>0</v>
      </c>
      <c r="BJ283" s="19" t="s">
        <v>80</v>
      </c>
      <c r="BK283" s="202">
        <f>ROUND(I283*H283,2)</f>
        <v>0</v>
      </c>
      <c r="BL283" s="19" t="s">
        <v>150</v>
      </c>
      <c r="BM283" s="201" t="s">
        <v>524</v>
      </c>
    </row>
    <row r="284" spans="2:51" s="13" customFormat="1" ht="12">
      <c r="B284" s="203"/>
      <c r="C284" s="204"/>
      <c r="D284" s="205" t="s">
        <v>152</v>
      </c>
      <c r="E284" s="206" t="s">
        <v>19</v>
      </c>
      <c r="F284" s="207" t="s">
        <v>496</v>
      </c>
      <c r="G284" s="204"/>
      <c r="H284" s="208">
        <v>6.86</v>
      </c>
      <c r="I284" s="209"/>
      <c r="J284" s="204"/>
      <c r="K284" s="204"/>
      <c r="L284" s="210"/>
      <c r="M284" s="211"/>
      <c r="N284" s="212"/>
      <c r="O284" s="212"/>
      <c r="P284" s="212"/>
      <c r="Q284" s="212"/>
      <c r="R284" s="212"/>
      <c r="S284" s="212"/>
      <c r="T284" s="213"/>
      <c r="AT284" s="214" t="s">
        <v>152</v>
      </c>
      <c r="AU284" s="214" t="s">
        <v>82</v>
      </c>
      <c r="AV284" s="13" t="s">
        <v>82</v>
      </c>
      <c r="AW284" s="13" t="s">
        <v>33</v>
      </c>
      <c r="AX284" s="13" t="s">
        <v>80</v>
      </c>
      <c r="AY284" s="214" t="s">
        <v>143</v>
      </c>
    </row>
    <row r="285" spans="2:63" s="12" customFormat="1" ht="22.95" customHeight="1">
      <c r="B285" s="174"/>
      <c r="C285" s="175"/>
      <c r="D285" s="176" t="s">
        <v>71</v>
      </c>
      <c r="E285" s="188" t="s">
        <v>525</v>
      </c>
      <c r="F285" s="188" t="s">
        <v>526</v>
      </c>
      <c r="G285" s="175"/>
      <c r="H285" s="175"/>
      <c r="I285" s="178"/>
      <c r="J285" s="189">
        <f>BK285</f>
        <v>0</v>
      </c>
      <c r="K285" s="175"/>
      <c r="L285" s="180"/>
      <c r="M285" s="181"/>
      <c r="N285" s="182"/>
      <c r="O285" s="182"/>
      <c r="P285" s="183">
        <f>SUM(P286:P289)</f>
        <v>0</v>
      </c>
      <c r="Q285" s="182"/>
      <c r="R285" s="183">
        <f>SUM(R286:R289)</f>
        <v>0</v>
      </c>
      <c r="S285" s="182"/>
      <c r="T285" s="184">
        <f>SUM(T286:T289)</f>
        <v>0</v>
      </c>
      <c r="AR285" s="185" t="s">
        <v>80</v>
      </c>
      <c r="AT285" s="186" t="s">
        <v>71</v>
      </c>
      <c r="AU285" s="186" t="s">
        <v>80</v>
      </c>
      <c r="AY285" s="185" t="s">
        <v>143</v>
      </c>
      <c r="BK285" s="187">
        <f>SUM(BK286:BK289)</f>
        <v>0</v>
      </c>
    </row>
    <row r="286" spans="1:65" s="2" customFormat="1" ht="34.2">
      <c r="A286" s="36"/>
      <c r="B286" s="37"/>
      <c r="C286" s="190" t="s">
        <v>527</v>
      </c>
      <c r="D286" s="190" t="s">
        <v>145</v>
      </c>
      <c r="E286" s="191" t="s">
        <v>528</v>
      </c>
      <c r="F286" s="192" t="s">
        <v>529</v>
      </c>
      <c r="G286" s="193" t="s">
        <v>510</v>
      </c>
      <c r="H286" s="194">
        <v>11.71</v>
      </c>
      <c r="I286" s="195"/>
      <c r="J286" s="196">
        <f>ROUND(I286*H286,2)</f>
        <v>0</v>
      </c>
      <c r="K286" s="192" t="s">
        <v>149</v>
      </c>
      <c r="L286" s="41"/>
      <c r="M286" s="197" t="s">
        <v>19</v>
      </c>
      <c r="N286" s="198" t="s">
        <v>43</v>
      </c>
      <c r="O286" s="66"/>
      <c r="P286" s="199">
        <f>O286*H286</f>
        <v>0</v>
      </c>
      <c r="Q286" s="199">
        <v>0</v>
      </c>
      <c r="R286" s="199">
        <f>Q286*H286</f>
        <v>0</v>
      </c>
      <c r="S286" s="199">
        <v>0</v>
      </c>
      <c r="T286" s="200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201" t="s">
        <v>150</v>
      </c>
      <c r="AT286" s="201" t="s">
        <v>145</v>
      </c>
      <c r="AU286" s="201" t="s">
        <v>82</v>
      </c>
      <c r="AY286" s="19" t="s">
        <v>143</v>
      </c>
      <c r="BE286" s="202">
        <f>IF(N286="základní",J286,0)</f>
        <v>0</v>
      </c>
      <c r="BF286" s="202">
        <f>IF(N286="snížená",J286,0)</f>
        <v>0</v>
      </c>
      <c r="BG286" s="202">
        <f>IF(N286="zákl. přenesená",J286,0)</f>
        <v>0</v>
      </c>
      <c r="BH286" s="202">
        <f>IF(N286="sníž. přenesená",J286,0)</f>
        <v>0</v>
      </c>
      <c r="BI286" s="202">
        <f>IF(N286="nulová",J286,0)</f>
        <v>0</v>
      </c>
      <c r="BJ286" s="19" t="s">
        <v>80</v>
      </c>
      <c r="BK286" s="202">
        <f>ROUND(I286*H286,2)</f>
        <v>0</v>
      </c>
      <c r="BL286" s="19" t="s">
        <v>150</v>
      </c>
      <c r="BM286" s="201" t="s">
        <v>530</v>
      </c>
    </row>
    <row r="287" spans="1:65" s="2" customFormat="1" ht="22.8">
      <c r="A287" s="36"/>
      <c r="B287" s="37"/>
      <c r="C287" s="190" t="s">
        <v>531</v>
      </c>
      <c r="D287" s="190" t="s">
        <v>145</v>
      </c>
      <c r="E287" s="191" t="s">
        <v>532</v>
      </c>
      <c r="F287" s="192" t="s">
        <v>533</v>
      </c>
      <c r="G287" s="193" t="s">
        <v>510</v>
      </c>
      <c r="H287" s="194">
        <v>11.71</v>
      </c>
      <c r="I287" s="195"/>
      <c r="J287" s="196">
        <f>ROUND(I287*H287,2)</f>
        <v>0</v>
      </c>
      <c r="K287" s="192" t="s">
        <v>149</v>
      </c>
      <c r="L287" s="41"/>
      <c r="M287" s="197" t="s">
        <v>19</v>
      </c>
      <c r="N287" s="198" t="s">
        <v>43</v>
      </c>
      <c r="O287" s="66"/>
      <c r="P287" s="199">
        <f>O287*H287</f>
        <v>0</v>
      </c>
      <c r="Q287" s="199">
        <v>0</v>
      </c>
      <c r="R287" s="199">
        <f>Q287*H287</f>
        <v>0</v>
      </c>
      <c r="S287" s="199">
        <v>0</v>
      </c>
      <c r="T287" s="200">
        <f>S287*H287</f>
        <v>0</v>
      </c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R287" s="201" t="s">
        <v>150</v>
      </c>
      <c r="AT287" s="201" t="s">
        <v>145</v>
      </c>
      <c r="AU287" s="201" t="s">
        <v>82</v>
      </c>
      <c r="AY287" s="19" t="s">
        <v>143</v>
      </c>
      <c r="BE287" s="202">
        <f>IF(N287="základní",J287,0)</f>
        <v>0</v>
      </c>
      <c r="BF287" s="202">
        <f>IF(N287="snížená",J287,0)</f>
        <v>0</v>
      </c>
      <c r="BG287" s="202">
        <f>IF(N287="zákl. přenesená",J287,0)</f>
        <v>0</v>
      </c>
      <c r="BH287" s="202">
        <f>IF(N287="sníž. přenesená",J287,0)</f>
        <v>0</v>
      </c>
      <c r="BI287" s="202">
        <f>IF(N287="nulová",J287,0)</f>
        <v>0</v>
      </c>
      <c r="BJ287" s="19" t="s">
        <v>80</v>
      </c>
      <c r="BK287" s="202">
        <f>ROUND(I287*H287,2)</f>
        <v>0</v>
      </c>
      <c r="BL287" s="19" t="s">
        <v>150</v>
      </c>
      <c r="BM287" s="201" t="s">
        <v>534</v>
      </c>
    </row>
    <row r="288" spans="1:65" s="2" customFormat="1" ht="22.8">
      <c r="A288" s="36"/>
      <c r="B288" s="37"/>
      <c r="C288" s="190" t="s">
        <v>535</v>
      </c>
      <c r="D288" s="190" t="s">
        <v>145</v>
      </c>
      <c r="E288" s="191" t="s">
        <v>536</v>
      </c>
      <c r="F288" s="192" t="s">
        <v>537</v>
      </c>
      <c r="G288" s="193" t="s">
        <v>510</v>
      </c>
      <c r="H288" s="194">
        <v>11.71</v>
      </c>
      <c r="I288" s="195"/>
      <c r="J288" s="196">
        <f>ROUND(I288*H288,2)</f>
        <v>0</v>
      </c>
      <c r="K288" s="192" t="s">
        <v>19</v>
      </c>
      <c r="L288" s="41"/>
      <c r="M288" s="197" t="s">
        <v>19</v>
      </c>
      <c r="N288" s="198" t="s">
        <v>43</v>
      </c>
      <c r="O288" s="66"/>
      <c r="P288" s="199">
        <f>O288*H288</f>
        <v>0</v>
      </c>
      <c r="Q288" s="199">
        <v>0</v>
      </c>
      <c r="R288" s="199">
        <f>Q288*H288</f>
        <v>0</v>
      </c>
      <c r="S288" s="199">
        <v>0</v>
      </c>
      <c r="T288" s="200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01" t="s">
        <v>150</v>
      </c>
      <c r="AT288" s="201" t="s">
        <v>145</v>
      </c>
      <c r="AU288" s="201" t="s">
        <v>82</v>
      </c>
      <c r="AY288" s="19" t="s">
        <v>143</v>
      </c>
      <c r="BE288" s="202">
        <f>IF(N288="základní",J288,0)</f>
        <v>0</v>
      </c>
      <c r="BF288" s="202">
        <f>IF(N288="snížená",J288,0)</f>
        <v>0</v>
      </c>
      <c r="BG288" s="202">
        <f>IF(N288="zákl. přenesená",J288,0)</f>
        <v>0</v>
      </c>
      <c r="BH288" s="202">
        <f>IF(N288="sníž. přenesená",J288,0)</f>
        <v>0</v>
      </c>
      <c r="BI288" s="202">
        <f>IF(N288="nulová",J288,0)</f>
        <v>0</v>
      </c>
      <c r="BJ288" s="19" t="s">
        <v>80</v>
      </c>
      <c r="BK288" s="202">
        <f>ROUND(I288*H288,2)</f>
        <v>0</v>
      </c>
      <c r="BL288" s="19" t="s">
        <v>150</v>
      </c>
      <c r="BM288" s="201" t="s">
        <v>538</v>
      </c>
    </row>
    <row r="289" spans="1:65" s="2" customFormat="1" ht="22.8">
      <c r="A289" s="36"/>
      <c r="B289" s="37"/>
      <c r="C289" s="190" t="s">
        <v>539</v>
      </c>
      <c r="D289" s="190" t="s">
        <v>145</v>
      </c>
      <c r="E289" s="191" t="s">
        <v>540</v>
      </c>
      <c r="F289" s="192" t="s">
        <v>541</v>
      </c>
      <c r="G289" s="193" t="s">
        <v>510</v>
      </c>
      <c r="H289" s="194">
        <v>11.71</v>
      </c>
      <c r="I289" s="195"/>
      <c r="J289" s="196">
        <f>ROUND(I289*H289,2)</f>
        <v>0</v>
      </c>
      <c r="K289" s="192" t="s">
        <v>19</v>
      </c>
      <c r="L289" s="41"/>
      <c r="M289" s="197" t="s">
        <v>19</v>
      </c>
      <c r="N289" s="198" t="s">
        <v>43</v>
      </c>
      <c r="O289" s="66"/>
      <c r="P289" s="199">
        <f>O289*H289</f>
        <v>0</v>
      </c>
      <c r="Q289" s="199">
        <v>0</v>
      </c>
      <c r="R289" s="199">
        <f>Q289*H289</f>
        <v>0</v>
      </c>
      <c r="S289" s="199">
        <v>0</v>
      </c>
      <c r="T289" s="200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201" t="s">
        <v>150</v>
      </c>
      <c r="AT289" s="201" t="s">
        <v>145</v>
      </c>
      <c r="AU289" s="201" t="s">
        <v>82</v>
      </c>
      <c r="AY289" s="19" t="s">
        <v>143</v>
      </c>
      <c r="BE289" s="202">
        <f>IF(N289="základní",J289,0)</f>
        <v>0</v>
      </c>
      <c r="BF289" s="202">
        <f>IF(N289="snížená",J289,0)</f>
        <v>0</v>
      </c>
      <c r="BG289" s="202">
        <f>IF(N289="zákl. přenesená",J289,0)</f>
        <v>0</v>
      </c>
      <c r="BH289" s="202">
        <f>IF(N289="sníž. přenesená",J289,0)</f>
        <v>0</v>
      </c>
      <c r="BI289" s="202">
        <f>IF(N289="nulová",J289,0)</f>
        <v>0</v>
      </c>
      <c r="BJ289" s="19" t="s">
        <v>80</v>
      </c>
      <c r="BK289" s="202">
        <f>ROUND(I289*H289,2)</f>
        <v>0</v>
      </c>
      <c r="BL289" s="19" t="s">
        <v>150</v>
      </c>
      <c r="BM289" s="201" t="s">
        <v>542</v>
      </c>
    </row>
    <row r="290" spans="2:63" s="12" customFormat="1" ht="22.95" customHeight="1">
      <c r="B290" s="174"/>
      <c r="C290" s="175"/>
      <c r="D290" s="176" t="s">
        <v>71</v>
      </c>
      <c r="E290" s="188" t="s">
        <v>543</v>
      </c>
      <c r="F290" s="188" t="s">
        <v>544</v>
      </c>
      <c r="G290" s="175"/>
      <c r="H290" s="175"/>
      <c r="I290" s="178"/>
      <c r="J290" s="189">
        <f>BK290</f>
        <v>0</v>
      </c>
      <c r="K290" s="175"/>
      <c r="L290" s="180"/>
      <c r="M290" s="181"/>
      <c r="N290" s="182"/>
      <c r="O290" s="182"/>
      <c r="P290" s="183">
        <f>P291</f>
        <v>0</v>
      </c>
      <c r="Q290" s="182"/>
      <c r="R290" s="183">
        <f>R291</f>
        <v>0</v>
      </c>
      <c r="S290" s="182"/>
      <c r="T290" s="184">
        <f>T291</f>
        <v>0</v>
      </c>
      <c r="AR290" s="185" t="s">
        <v>80</v>
      </c>
      <c r="AT290" s="186" t="s">
        <v>71</v>
      </c>
      <c r="AU290" s="186" t="s">
        <v>80</v>
      </c>
      <c r="AY290" s="185" t="s">
        <v>143</v>
      </c>
      <c r="BK290" s="187">
        <f>BK291</f>
        <v>0</v>
      </c>
    </row>
    <row r="291" spans="1:65" s="2" customFormat="1" ht="45.6">
      <c r="A291" s="36"/>
      <c r="B291" s="37"/>
      <c r="C291" s="190" t="s">
        <v>545</v>
      </c>
      <c r="D291" s="190" t="s">
        <v>145</v>
      </c>
      <c r="E291" s="191" t="s">
        <v>546</v>
      </c>
      <c r="F291" s="192" t="s">
        <v>547</v>
      </c>
      <c r="G291" s="193" t="s">
        <v>510</v>
      </c>
      <c r="H291" s="194">
        <v>50.353</v>
      </c>
      <c r="I291" s="195"/>
      <c r="J291" s="196">
        <f>ROUND(I291*H291,2)</f>
        <v>0</v>
      </c>
      <c r="K291" s="192" t="s">
        <v>149</v>
      </c>
      <c r="L291" s="41"/>
      <c r="M291" s="197" t="s">
        <v>19</v>
      </c>
      <c r="N291" s="198" t="s">
        <v>43</v>
      </c>
      <c r="O291" s="66"/>
      <c r="P291" s="199">
        <f>O291*H291</f>
        <v>0</v>
      </c>
      <c r="Q291" s="199">
        <v>0</v>
      </c>
      <c r="R291" s="199">
        <f>Q291*H291</f>
        <v>0</v>
      </c>
      <c r="S291" s="199">
        <v>0</v>
      </c>
      <c r="T291" s="200">
        <f>S291*H291</f>
        <v>0</v>
      </c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R291" s="201" t="s">
        <v>150</v>
      </c>
      <c r="AT291" s="201" t="s">
        <v>145</v>
      </c>
      <c r="AU291" s="201" t="s">
        <v>82</v>
      </c>
      <c r="AY291" s="19" t="s">
        <v>143</v>
      </c>
      <c r="BE291" s="202">
        <f>IF(N291="základní",J291,0)</f>
        <v>0</v>
      </c>
      <c r="BF291" s="202">
        <f>IF(N291="snížená",J291,0)</f>
        <v>0</v>
      </c>
      <c r="BG291" s="202">
        <f>IF(N291="zákl. přenesená",J291,0)</f>
        <v>0</v>
      </c>
      <c r="BH291" s="202">
        <f>IF(N291="sníž. přenesená",J291,0)</f>
        <v>0</v>
      </c>
      <c r="BI291" s="202">
        <f>IF(N291="nulová",J291,0)</f>
        <v>0</v>
      </c>
      <c r="BJ291" s="19" t="s">
        <v>80</v>
      </c>
      <c r="BK291" s="202">
        <f>ROUND(I291*H291,2)</f>
        <v>0</v>
      </c>
      <c r="BL291" s="19" t="s">
        <v>150</v>
      </c>
      <c r="BM291" s="201" t="s">
        <v>548</v>
      </c>
    </row>
    <row r="292" spans="2:63" s="12" customFormat="1" ht="25.95" customHeight="1">
      <c r="B292" s="174"/>
      <c r="C292" s="175"/>
      <c r="D292" s="176" t="s">
        <v>71</v>
      </c>
      <c r="E292" s="177" t="s">
        <v>549</v>
      </c>
      <c r="F292" s="177" t="s">
        <v>550</v>
      </c>
      <c r="G292" s="175"/>
      <c r="H292" s="175"/>
      <c r="I292" s="178"/>
      <c r="J292" s="179">
        <f>BK292</f>
        <v>0</v>
      </c>
      <c r="K292" s="175"/>
      <c r="L292" s="180"/>
      <c r="M292" s="181"/>
      <c r="N292" s="182"/>
      <c r="O292" s="182"/>
      <c r="P292" s="183">
        <f>P293+P310</f>
        <v>0</v>
      </c>
      <c r="Q292" s="182"/>
      <c r="R292" s="183">
        <f>R293+R310</f>
        <v>0.54397853</v>
      </c>
      <c r="S292" s="182"/>
      <c r="T292" s="184">
        <f>T293+T310</f>
        <v>0</v>
      </c>
      <c r="AR292" s="185" t="s">
        <v>82</v>
      </c>
      <c r="AT292" s="186" t="s">
        <v>71</v>
      </c>
      <c r="AU292" s="186" t="s">
        <v>72</v>
      </c>
      <c r="AY292" s="185" t="s">
        <v>143</v>
      </c>
      <c r="BK292" s="187">
        <f>BK293+BK310</f>
        <v>0</v>
      </c>
    </row>
    <row r="293" spans="2:63" s="12" customFormat="1" ht="22.95" customHeight="1">
      <c r="B293" s="174"/>
      <c r="C293" s="175"/>
      <c r="D293" s="176" t="s">
        <v>71</v>
      </c>
      <c r="E293" s="188" t="s">
        <v>551</v>
      </c>
      <c r="F293" s="188" t="s">
        <v>552</v>
      </c>
      <c r="G293" s="175"/>
      <c r="H293" s="175"/>
      <c r="I293" s="178"/>
      <c r="J293" s="189">
        <f>BK293</f>
        <v>0</v>
      </c>
      <c r="K293" s="175"/>
      <c r="L293" s="180"/>
      <c r="M293" s="181"/>
      <c r="N293" s="182"/>
      <c r="O293" s="182"/>
      <c r="P293" s="183">
        <f>SUM(P294:P309)</f>
        <v>0</v>
      </c>
      <c r="Q293" s="182"/>
      <c r="R293" s="183">
        <f>SUM(R294:R309)</f>
        <v>0.4894483</v>
      </c>
      <c r="S293" s="182"/>
      <c r="T293" s="184">
        <f>SUM(T294:T309)</f>
        <v>0</v>
      </c>
      <c r="AR293" s="185" t="s">
        <v>82</v>
      </c>
      <c r="AT293" s="186" t="s">
        <v>71</v>
      </c>
      <c r="AU293" s="186" t="s">
        <v>80</v>
      </c>
      <c r="AY293" s="185" t="s">
        <v>143</v>
      </c>
      <c r="BK293" s="187">
        <f>SUM(BK294:BK309)</f>
        <v>0</v>
      </c>
    </row>
    <row r="294" spans="1:65" s="2" customFormat="1" ht="45.6">
      <c r="A294" s="36"/>
      <c r="B294" s="37"/>
      <c r="C294" s="190" t="s">
        <v>553</v>
      </c>
      <c r="D294" s="190" t="s">
        <v>145</v>
      </c>
      <c r="E294" s="191" t="s">
        <v>554</v>
      </c>
      <c r="F294" s="192" t="s">
        <v>555</v>
      </c>
      <c r="G294" s="193" t="s">
        <v>182</v>
      </c>
      <c r="H294" s="194">
        <v>23.586</v>
      </c>
      <c r="I294" s="195"/>
      <c r="J294" s="196">
        <f>ROUND(I294*H294,2)</f>
        <v>0</v>
      </c>
      <c r="K294" s="192" t="s">
        <v>149</v>
      </c>
      <c r="L294" s="41"/>
      <c r="M294" s="197" t="s">
        <v>19</v>
      </c>
      <c r="N294" s="198" t="s">
        <v>43</v>
      </c>
      <c r="O294" s="66"/>
      <c r="P294" s="199">
        <f>O294*H294</f>
        <v>0</v>
      </c>
      <c r="Q294" s="199">
        <v>0.00035</v>
      </c>
      <c r="R294" s="199">
        <f>Q294*H294</f>
        <v>0.0082551</v>
      </c>
      <c r="S294" s="199">
        <v>0</v>
      </c>
      <c r="T294" s="200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201" t="s">
        <v>225</v>
      </c>
      <c r="AT294" s="201" t="s">
        <v>145</v>
      </c>
      <c r="AU294" s="201" t="s">
        <v>82</v>
      </c>
      <c r="AY294" s="19" t="s">
        <v>143</v>
      </c>
      <c r="BE294" s="202">
        <f>IF(N294="základní",J294,0)</f>
        <v>0</v>
      </c>
      <c r="BF294" s="202">
        <f>IF(N294="snížená",J294,0)</f>
        <v>0</v>
      </c>
      <c r="BG294" s="202">
        <f>IF(N294="zákl. přenesená",J294,0)</f>
        <v>0</v>
      </c>
      <c r="BH294" s="202">
        <f>IF(N294="sníž. přenesená",J294,0)</f>
        <v>0</v>
      </c>
      <c r="BI294" s="202">
        <f>IF(N294="nulová",J294,0)</f>
        <v>0</v>
      </c>
      <c r="BJ294" s="19" t="s">
        <v>80</v>
      </c>
      <c r="BK294" s="202">
        <f>ROUND(I294*H294,2)</f>
        <v>0</v>
      </c>
      <c r="BL294" s="19" t="s">
        <v>225</v>
      </c>
      <c r="BM294" s="201" t="s">
        <v>556</v>
      </c>
    </row>
    <row r="295" spans="2:51" s="13" customFormat="1" ht="12">
      <c r="B295" s="203"/>
      <c r="C295" s="204"/>
      <c r="D295" s="205" t="s">
        <v>152</v>
      </c>
      <c r="E295" s="206" t="s">
        <v>19</v>
      </c>
      <c r="F295" s="207" t="s">
        <v>557</v>
      </c>
      <c r="G295" s="204"/>
      <c r="H295" s="208">
        <v>23.586</v>
      </c>
      <c r="I295" s="209"/>
      <c r="J295" s="204"/>
      <c r="K295" s="204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152</v>
      </c>
      <c r="AU295" s="214" t="s">
        <v>82</v>
      </c>
      <c r="AV295" s="13" t="s">
        <v>82</v>
      </c>
      <c r="AW295" s="13" t="s">
        <v>33</v>
      </c>
      <c r="AX295" s="13" t="s">
        <v>80</v>
      </c>
      <c r="AY295" s="214" t="s">
        <v>143</v>
      </c>
    </row>
    <row r="296" spans="1:65" s="2" customFormat="1" ht="45.6">
      <c r="A296" s="36"/>
      <c r="B296" s="37"/>
      <c r="C296" s="190" t="s">
        <v>558</v>
      </c>
      <c r="D296" s="190" t="s">
        <v>145</v>
      </c>
      <c r="E296" s="191" t="s">
        <v>559</v>
      </c>
      <c r="F296" s="192" t="s">
        <v>560</v>
      </c>
      <c r="G296" s="193" t="s">
        <v>182</v>
      </c>
      <c r="H296" s="194">
        <v>71.89</v>
      </c>
      <c r="I296" s="195"/>
      <c r="J296" s="196">
        <f>ROUND(I296*H296,2)</f>
        <v>0</v>
      </c>
      <c r="K296" s="192" t="s">
        <v>19</v>
      </c>
      <c r="L296" s="41"/>
      <c r="M296" s="197" t="s">
        <v>19</v>
      </c>
      <c r="N296" s="198" t="s">
        <v>43</v>
      </c>
      <c r="O296" s="66"/>
      <c r="P296" s="199">
        <f>O296*H296</f>
        <v>0</v>
      </c>
      <c r="Q296" s="199">
        <v>0.00068</v>
      </c>
      <c r="R296" s="199">
        <f>Q296*H296</f>
        <v>0.048885200000000004</v>
      </c>
      <c r="S296" s="199">
        <v>0</v>
      </c>
      <c r="T296" s="200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1" t="s">
        <v>225</v>
      </c>
      <c r="AT296" s="201" t="s">
        <v>145</v>
      </c>
      <c r="AU296" s="201" t="s">
        <v>82</v>
      </c>
      <c r="AY296" s="19" t="s">
        <v>143</v>
      </c>
      <c r="BE296" s="202">
        <f>IF(N296="základní",J296,0)</f>
        <v>0</v>
      </c>
      <c r="BF296" s="202">
        <f>IF(N296="snížená",J296,0)</f>
        <v>0</v>
      </c>
      <c r="BG296" s="202">
        <f>IF(N296="zákl. přenesená",J296,0)</f>
        <v>0</v>
      </c>
      <c r="BH296" s="202">
        <f>IF(N296="sníž. přenesená",J296,0)</f>
        <v>0</v>
      </c>
      <c r="BI296" s="202">
        <f>IF(N296="nulová",J296,0)</f>
        <v>0</v>
      </c>
      <c r="BJ296" s="19" t="s">
        <v>80</v>
      </c>
      <c r="BK296" s="202">
        <f>ROUND(I296*H296,2)</f>
        <v>0</v>
      </c>
      <c r="BL296" s="19" t="s">
        <v>225</v>
      </c>
      <c r="BM296" s="201" t="s">
        <v>561</v>
      </c>
    </row>
    <row r="297" spans="2:51" s="13" customFormat="1" ht="12">
      <c r="B297" s="203"/>
      <c r="C297" s="204"/>
      <c r="D297" s="205" t="s">
        <v>152</v>
      </c>
      <c r="E297" s="206" t="s">
        <v>19</v>
      </c>
      <c r="F297" s="207" t="s">
        <v>562</v>
      </c>
      <c r="G297" s="204"/>
      <c r="H297" s="208">
        <v>59.81</v>
      </c>
      <c r="I297" s="209"/>
      <c r="J297" s="204"/>
      <c r="K297" s="204"/>
      <c r="L297" s="210"/>
      <c r="M297" s="211"/>
      <c r="N297" s="212"/>
      <c r="O297" s="212"/>
      <c r="P297" s="212"/>
      <c r="Q297" s="212"/>
      <c r="R297" s="212"/>
      <c r="S297" s="212"/>
      <c r="T297" s="213"/>
      <c r="AT297" s="214" t="s">
        <v>152</v>
      </c>
      <c r="AU297" s="214" t="s">
        <v>82</v>
      </c>
      <c r="AV297" s="13" t="s">
        <v>82</v>
      </c>
      <c r="AW297" s="13" t="s">
        <v>33</v>
      </c>
      <c r="AX297" s="13" t="s">
        <v>72</v>
      </c>
      <c r="AY297" s="214" t="s">
        <v>143</v>
      </c>
    </row>
    <row r="298" spans="2:51" s="13" customFormat="1" ht="12">
      <c r="B298" s="203"/>
      <c r="C298" s="204"/>
      <c r="D298" s="205" t="s">
        <v>152</v>
      </c>
      <c r="E298" s="206" t="s">
        <v>19</v>
      </c>
      <c r="F298" s="207" t="s">
        <v>563</v>
      </c>
      <c r="G298" s="204"/>
      <c r="H298" s="208">
        <v>12.08</v>
      </c>
      <c r="I298" s="209"/>
      <c r="J298" s="204"/>
      <c r="K298" s="204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152</v>
      </c>
      <c r="AU298" s="214" t="s">
        <v>82</v>
      </c>
      <c r="AV298" s="13" t="s">
        <v>82</v>
      </c>
      <c r="AW298" s="13" t="s">
        <v>33</v>
      </c>
      <c r="AX298" s="13" t="s">
        <v>72</v>
      </c>
      <c r="AY298" s="214" t="s">
        <v>143</v>
      </c>
    </row>
    <row r="299" spans="2:51" s="15" customFormat="1" ht="12">
      <c r="B299" s="226"/>
      <c r="C299" s="227"/>
      <c r="D299" s="205" t="s">
        <v>152</v>
      </c>
      <c r="E299" s="228" t="s">
        <v>19</v>
      </c>
      <c r="F299" s="229" t="s">
        <v>173</v>
      </c>
      <c r="G299" s="227"/>
      <c r="H299" s="230">
        <v>71.89</v>
      </c>
      <c r="I299" s="231"/>
      <c r="J299" s="227"/>
      <c r="K299" s="227"/>
      <c r="L299" s="232"/>
      <c r="M299" s="233"/>
      <c r="N299" s="234"/>
      <c r="O299" s="234"/>
      <c r="P299" s="234"/>
      <c r="Q299" s="234"/>
      <c r="R299" s="234"/>
      <c r="S299" s="234"/>
      <c r="T299" s="235"/>
      <c r="AT299" s="236" t="s">
        <v>152</v>
      </c>
      <c r="AU299" s="236" t="s">
        <v>82</v>
      </c>
      <c r="AV299" s="15" t="s">
        <v>150</v>
      </c>
      <c r="AW299" s="15" t="s">
        <v>33</v>
      </c>
      <c r="AX299" s="15" t="s">
        <v>80</v>
      </c>
      <c r="AY299" s="236" t="s">
        <v>143</v>
      </c>
    </row>
    <row r="300" spans="1:65" s="2" customFormat="1" ht="22.8">
      <c r="A300" s="36"/>
      <c r="B300" s="37"/>
      <c r="C300" s="190" t="s">
        <v>564</v>
      </c>
      <c r="D300" s="190" t="s">
        <v>145</v>
      </c>
      <c r="E300" s="191" t="s">
        <v>565</v>
      </c>
      <c r="F300" s="192" t="s">
        <v>566</v>
      </c>
      <c r="G300" s="193" t="s">
        <v>318</v>
      </c>
      <c r="H300" s="194">
        <v>288</v>
      </c>
      <c r="I300" s="195"/>
      <c r="J300" s="196">
        <f>ROUND(I300*H300,2)</f>
        <v>0</v>
      </c>
      <c r="K300" s="192" t="s">
        <v>19</v>
      </c>
      <c r="L300" s="41"/>
      <c r="M300" s="197" t="s">
        <v>19</v>
      </c>
      <c r="N300" s="198" t="s">
        <v>43</v>
      </c>
      <c r="O300" s="66"/>
      <c r="P300" s="199">
        <f>O300*H300</f>
        <v>0</v>
      </c>
      <c r="Q300" s="199">
        <v>0.00068</v>
      </c>
      <c r="R300" s="199">
        <f>Q300*H300</f>
        <v>0.19584000000000001</v>
      </c>
      <c r="S300" s="199">
        <v>0</v>
      </c>
      <c r="T300" s="200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201" t="s">
        <v>225</v>
      </c>
      <c r="AT300" s="201" t="s">
        <v>145</v>
      </c>
      <c r="AU300" s="201" t="s">
        <v>82</v>
      </c>
      <c r="AY300" s="19" t="s">
        <v>143</v>
      </c>
      <c r="BE300" s="202">
        <f>IF(N300="základní",J300,0)</f>
        <v>0</v>
      </c>
      <c r="BF300" s="202">
        <f>IF(N300="snížená",J300,0)</f>
        <v>0</v>
      </c>
      <c r="BG300" s="202">
        <f>IF(N300="zákl. přenesená",J300,0)</f>
        <v>0</v>
      </c>
      <c r="BH300" s="202">
        <f>IF(N300="sníž. přenesená",J300,0)</f>
        <v>0</v>
      </c>
      <c r="BI300" s="202">
        <f>IF(N300="nulová",J300,0)</f>
        <v>0</v>
      </c>
      <c r="BJ300" s="19" t="s">
        <v>80</v>
      </c>
      <c r="BK300" s="202">
        <f>ROUND(I300*H300,2)</f>
        <v>0</v>
      </c>
      <c r="BL300" s="19" t="s">
        <v>225</v>
      </c>
      <c r="BM300" s="201" t="s">
        <v>567</v>
      </c>
    </row>
    <row r="301" spans="2:51" s="13" customFormat="1" ht="12">
      <c r="B301" s="203"/>
      <c r="C301" s="204"/>
      <c r="D301" s="205" t="s">
        <v>152</v>
      </c>
      <c r="E301" s="206" t="s">
        <v>19</v>
      </c>
      <c r="F301" s="207" t="s">
        <v>562</v>
      </c>
      <c r="G301" s="204"/>
      <c r="H301" s="208">
        <v>59.81</v>
      </c>
      <c r="I301" s="209"/>
      <c r="J301" s="204"/>
      <c r="K301" s="204"/>
      <c r="L301" s="210"/>
      <c r="M301" s="211"/>
      <c r="N301" s="212"/>
      <c r="O301" s="212"/>
      <c r="P301" s="212"/>
      <c r="Q301" s="212"/>
      <c r="R301" s="212"/>
      <c r="S301" s="212"/>
      <c r="T301" s="213"/>
      <c r="AT301" s="214" t="s">
        <v>152</v>
      </c>
      <c r="AU301" s="214" t="s">
        <v>82</v>
      </c>
      <c r="AV301" s="13" t="s">
        <v>82</v>
      </c>
      <c r="AW301" s="13" t="s">
        <v>33</v>
      </c>
      <c r="AX301" s="13" t="s">
        <v>72</v>
      </c>
      <c r="AY301" s="214" t="s">
        <v>143</v>
      </c>
    </row>
    <row r="302" spans="2:51" s="13" customFormat="1" ht="12">
      <c r="B302" s="203"/>
      <c r="C302" s="204"/>
      <c r="D302" s="205" t="s">
        <v>152</v>
      </c>
      <c r="E302" s="206" t="s">
        <v>19</v>
      </c>
      <c r="F302" s="207" t="s">
        <v>568</v>
      </c>
      <c r="G302" s="204"/>
      <c r="H302" s="208">
        <v>217.37</v>
      </c>
      <c r="I302" s="209"/>
      <c r="J302" s="204"/>
      <c r="K302" s="204"/>
      <c r="L302" s="210"/>
      <c r="M302" s="211"/>
      <c r="N302" s="212"/>
      <c r="O302" s="212"/>
      <c r="P302" s="212"/>
      <c r="Q302" s="212"/>
      <c r="R302" s="212"/>
      <c r="S302" s="212"/>
      <c r="T302" s="213"/>
      <c r="AT302" s="214" t="s">
        <v>152</v>
      </c>
      <c r="AU302" s="214" t="s">
        <v>82</v>
      </c>
      <c r="AV302" s="13" t="s">
        <v>82</v>
      </c>
      <c r="AW302" s="13" t="s">
        <v>33</v>
      </c>
      <c r="AX302" s="13" t="s">
        <v>72</v>
      </c>
      <c r="AY302" s="214" t="s">
        <v>143</v>
      </c>
    </row>
    <row r="303" spans="2:51" s="14" customFormat="1" ht="12">
      <c r="B303" s="215"/>
      <c r="C303" s="216"/>
      <c r="D303" s="205" t="s">
        <v>152</v>
      </c>
      <c r="E303" s="217" t="s">
        <v>19</v>
      </c>
      <c r="F303" s="218" t="s">
        <v>159</v>
      </c>
      <c r="G303" s="216"/>
      <c r="H303" s="219">
        <v>277.18</v>
      </c>
      <c r="I303" s="220"/>
      <c r="J303" s="216"/>
      <c r="K303" s="216"/>
      <c r="L303" s="221"/>
      <c r="M303" s="222"/>
      <c r="N303" s="223"/>
      <c r="O303" s="223"/>
      <c r="P303" s="223"/>
      <c r="Q303" s="223"/>
      <c r="R303" s="223"/>
      <c r="S303" s="223"/>
      <c r="T303" s="224"/>
      <c r="AT303" s="225" t="s">
        <v>152</v>
      </c>
      <c r="AU303" s="225" t="s">
        <v>82</v>
      </c>
      <c r="AV303" s="14" t="s">
        <v>160</v>
      </c>
      <c r="AW303" s="14" t="s">
        <v>33</v>
      </c>
      <c r="AX303" s="14" t="s">
        <v>72</v>
      </c>
      <c r="AY303" s="225" t="s">
        <v>143</v>
      </c>
    </row>
    <row r="304" spans="2:51" s="13" customFormat="1" ht="12">
      <c r="B304" s="203"/>
      <c r="C304" s="204"/>
      <c r="D304" s="205" t="s">
        <v>152</v>
      </c>
      <c r="E304" s="206" t="s">
        <v>19</v>
      </c>
      <c r="F304" s="207" t="s">
        <v>569</v>
      </c>
      <c r="G304" s="204"/>
      <c r="H304" s="208">
        <v>288</v>
      </c>
      <c r="I304" s="209"/>
      <c r="J304" s="204"/>
      <c r="K304" s="204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152</v>
      </c>
      <c r="AU304" s="214" t="s">
        <v>82</v>
      </c>
      <c r="AV304" s="13" t="s">
        <v>82</v>
      </c>
      <c r="AW304" s="13" t="s">
        <v>33</v>
      </c>
      <c r="AX304" s="13" t="s">
        <v>80</v>
      </c>
      <c r="AY304" s="214" t="s">
        <v>143</v>
      </c>
    </row>
    <row r="305" spans="1:65" s="2" customFormat="1" ht="22.8">
      <c r="A305" s="36"/>
      <c r="B305" s="37"/>
      <c r="C305" s="190" t="s">
        <v>570</v>
      </c>
      <c r="D305" s="190" t="s">
        <v>145</v>
      </c>
      <c r="E305" s="191" t="s">
        <v>571</v>
      </c>
      <c r="F305" s="192" t="s">
        <v>572</v>
      </c>
      <c r="G305" s="193" t="s">
        <v>148</v>
      </c>
      <c r="H305" s="194">
        <v>39.1</v>
      </c>
      <c r="I305" s="195"/>
      <c r="J305" s="196">
        <f>ROUND(I305*H305,2)</f>
        <v>0</v>
      </c>
      <c r="K305" s="192" t="s">
        <v>19</v>
      </c>
      <c r="L305" s="41"/>
      <c r="M305" s="197" t="s">
        <v>19</v>
      </c>
      <c r="N305" s="198" t="s">
        <v>43</v>
      </c>
      <c r="O305" s="66"/>
      <c r="P305" s="199">
        <f>O305*H305</f>
        <v>0</v>
      </c>
      <c r="Q305" s="199">
        <v>0.00068</v>
      </c>
      <c r="R305" s="199">
        <f>Q305*H305</f>
        <v>0.026588000000000004</v>
      </c>
      <c r="S305" s="199">
        <v>0</v>
      </c>
      <c r="T305" s="200">
        <f>S305*H305</f>
        <v>0</v>
      </c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R305" s="201" t="s">
        <v>225</v>
      </c>
      <c r="AT305" s="201" t="s">
        <v>145</v>
      </c>
      <c r="AU305" s="201" t="s">
        <v>82</v>
      </c>
      <c r="AY305" s="19" t="s">
        <v>143</v>
      </c>
      <c r="BE305" s="202">
        <f>IF(N305="základní",J305,0)</f>
        <v>0</v>
      </c>
      <c r="BF305" s="202">
        <f>IF(N305="snížená",J305,0)</f>
        <v>0</v>
      </c>
      <c r="BG305" s="202">
        <f>IF(N305="zákl. přenesená",J305,0)</f>
        <v>0</v>
      </c>
      <c r="BH305" s="202">
        <f>IF(N305="sníž. přenesená",J305,0)</f>
        <v>0</v>
      </c>
      <c r="BI305" s="202">
        <f>IF(N305="nulová",J305,0)</f>
        <v>0</v>
      </c>
      <c r="BJ305" s="19" t="s">
        <v>80</v>
      </c>
      <c r="BK305" s="202">
        <f>ROUND(I305*H305,2)</f>
        <v>0</v>
      </c>
      <c r="BL305" s="19" t="s">
        <v>225</v>
      </c>
      <c r="BM305" s="201" t="s">
        <v>573</v>
      </c>
    </row>
    <row r="306" spans="1:65" s="2" customFormat="1" ht="45.6">
      <c r="A306" s="36"/>
      <c r="B306" s="37"/>
      <c r="C306" s="190" t="s">
        <v>574</v>
      </c>
      <c r="D306" s="190" t="s">
        <v>145</v>
      </c>
      <c r="E306" s="191" t="s">
        <v>575</v>
      </c>
      <c r="F306" s="192" t="s">
        <v>576</v>
      </c>
      <c r="G306" s="193" t="s">
        <v>182</v>
      </c>
      <c r="H306" s="194">
        <v>38.16</v>
      </c>
      <c r="I306" s="195"/>
      <c r="J306" s="196">
        <f>ROUND(I306*H306,2)</f>
        <v>0</v>
      </c>
      <c r="K306" s="192" t="s">
        <v>19</v>
      </c>
      <c r="L306" s="41"/>
      <c r="M306" s="197" t="s">
        <v>19</v>
      </c>
      <c r="N306" s="198" t="s">
        <v>43</v>
      </c>
      <c r="O306" s="66"/>
      <c r="P306" s="199">
        <f>O306*H306</f>
        <v>0</v>
      </c>
      <c r="Q306" s="199">
        <v>0.0055</v>
      </c>
      <c r="R306" s="199">
        <f>Q306*H306</f>
        <v>0.20987999999999996</v>
      </c>
      <c r="S306" s="199">
        <v>0</v>
      </c>
      <c r="T306" s="200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01" t="s">
        <v>225</v>
      </c>
      <c r="AT306" s="201" t="s">
        <v>145</v>
      </c>
      <c r="AU306" s="201" t="s">
        <v>82</v>
      </c>
      <c r="AY306" s="19" t="s">
        <v>143</v>
      </c>
      <c r="BE306" s="202">
        <f>IF(N306="základní",J306,0)</f>
        <v>0</v>
      </c>
      <c r="BF306" s="202">
        <f>IF(N306="snížená",J306,0)</f>
        <v>0</v>
      </c>
      <c r="BG306" s="202">
        <f>IF(N306="zákl. přenesená",J306,0)</f>
        <v>0</v>
      </c>
      <c r="BH306" s="202">
        <f>IF(N306="sníž. přenesená",J306,0)</f>
        <v>0</v>
      </c>
      <c r="BI306" s="202">
        <f>IF(N306="nulová",J306,0)</f>
        <v>0</v>
      </c>
      <c r="BJ306" s="19" t="s">
        <v>80</v>
      </c>
      <c r="BK306" s="202">
        <f>ROUND(I306*H306,2)</f>
        <v>0</v>
      </c>
      <c r="BL306" s="19" t="s">
        <v>225</v>
      </c>
      <c r="BM306" s="201" t="s">
        <v>577</v>
      </c>
    </row>
    <row r="307" spans="2:51" s="13" customFormat="1" ht="12">
      <c r="B307" s="203"/>
      <c r="C307" s="204"/>
      <c r="D307" s="205" t="s">
        <v>152</v>
      </c>
      <c r="E307" s="206" t="s">
        <v>19</v>
      </c>
      <c r="F307" s="207" t="s">
        <v>578</v>
      </c>
      <c r="G307" s="204"/>
      <c r="H307" s="208">
        <v>38.16</v>
      </c>
      <c r="I307" s="209"/>
      <c r="J307" s="204"/>
      <c r="K307" s="204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152</v>
      </c>
      <c r="AU307" s="214" t="s">
        <v>82</v>
      </c>
      <c r="AV307" s="13" t="s">
        <v>82</v>
      </c>
      <c r="AW307" s="13" t="s">
        <v>33</v>
      </c>
      <c r="AX307" s="13" t="s">
        <v>80</v>
      </c>
      <c r="AY307" s="214" t="s">
        <v>143</v>
      </c>
    </row>
    <row r="308" spans="1:65" s="2" customFormat="1" ht="45.6">
      <c r="A308" s="36"/>
      <c r="B308" s="37"/>
      <c r="C308" s="190" t="s">
        <v>579</v>
      </c>
      <c r="D308" s="190" t="s">
        <v>145</v>
      </c>
      <c r="E308" s="191" t="s">
        <v>580</v>
      </c>
      <c r="F308" s="192" t="s">
        <v>581</v>
      </c>
      <c r="G308" s="193" t="s">
        <v>510</v>
      </c>
      <c r="H308" s="194">
        <v>0.489</v>
      </c>
      <c r="I308" s="195"/>
      <c r="J308" s="196">
        <f>ROUND(I308*H308,2)</f>
        <v>0</v>
      </c>
      <c r="K308" s="192" t="s">
        <v>149</v>
      </c>
      <c r="L308" s="41"/>
      <c r="M308" s="197" t="s">
        <v>19</v>
      </c>
      <c r="N308" s="198" t="s">
        <v>43</v>
      </c>
      <c r="O308" s="66"/>
      <c r="P308" s="199">
        <f>O308*H308</f>
        <v>0</v>
      </c>
      <c r="Q308" s="199">
        <v>0</v>
      </c>
      <c r="R308" s="199">
        <f>Q308*H308</f>
        <v>0</v>
      </c>
      <c r="S308" s="199">
        <v>0</v>
      </c>
      <c r="T308" s="200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201" t="s">
        <v>225</v>
      </c>
      <c r="AT308" s="201" t="s">
        <v>145</v>
      </c>
      <c r="AU308" s="201" t="s">
        <v>82</v>
      </c>
      <c r="AY308" s="19" t="s">
        <v>143</v>
      </c>
      <c r="BE308" s="202">
        <f>IF(N308="základní",J308,0)</f>
        <v>0</v>
      </c>
      <c r="BF308" s="202">
        <f>IF(N308="snížená",J308,0)</f>
        <v>0</v>
      </c>
      <c r="BG308" s="202">
        <f>IF(N308="zákl. přenesená",J308,0)</f>
        <v>0</v>
      </c>
      <c r="BH308" s="202">
        <f>IF(N308="sníž. přenesená",J308,0)</f>
        <v>0</v>
      </c>
      <c r="BI308" s="202">
        <f>IF(N308="nulová",J308,0)</f>
        <v>0</v>
      </c>
      <c r="BJ308" s="19" t="s">
        <v>80</v>
      </c>
      <c r="BK308" s="202">
        <f>ROUND(I308*H308,2)</f>
        <v>0</v>
      </c>
      <c r="BL308" s="19" t="s">
        <v>225</v>
      </c>
      <c r="BM308" s="201" t="s">
        <v>582</v>
      </c>
    </row>
    <row r="309" spans="1:65" s="2" customFormat="1" ht="57">
      <c r="A309" s="36"/>
      <c r="B309" s="37"/>
      <c r="C309" s="190" t="s">
        <v>583</v>
      </c>
      <c r="D309" s="190" t="s">
        <v>145</v>
      </c>
      <c r="E309" s="191" t="s">
        <v>584</v>
      </c>
      <c r="F309" s="192" t="s">
        <v>585</v>
      </c>
      <c r="G309" s="193" t="s">
        <v>510</v>
      </c>
      <c r="H309" s="194">
        <v>0.489</v>
      </c>
      <c r="I309" s="195"/>
      <c r="J309" s="196">
        <f>ROUND(I309*H309,2)</f>
        <v>0</v>
      </c>
      <c r="K309" s="192" t="s">
        <v>149</v>
      </c>
      <c r="L309" s="41"/>
      <c r="M309" s="197" t="s">
        <v>19</v>
      </c>
      <c r="N309" s="198" t="s">
        <v>43</v>
      </c>
      <c r="O309" s="66"/>
      <c r="P309" s="199">
        <f>O309*H309</f>
        <v>0</v>
      </c>
      <c r="Q309" s="199">
        <v>0</v>
      </c>
      <c r="R309" s="199">
        <f>Q309*H309</f>
        <v>0</v>
      </c>
      <c r="S309" s="199">
        <v>0</v>
      </c>
      <c r="T309" s="200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01" t="s">
        <v>225</v>
      </c>
      <c r="AT309" s="201" t="s">
        <v>145</v>
      </c>
      <c r="AU309" s="201" t="s">
        <v>82</v>
      </c>
      <c r="AY309" s="19" t="s">
        <v>143</v>
      </c>
      <c r="BE309" s="202">
        <f>IF(N309="základní",J309,0)</f>
        <v>0</v>
      </c>
      <c r="BF309" s="202">
        <f>IF(N309="snížená",J309,0)</f>
        <v>0</v>
      </c>
      <c r="BG309" s="202">
        <f>IF(N309="zákl. přenesená",J309,0)</f>
        <v>0</v>
      </c>
      <c r="BH309" s="202">
        <f>IF(N309="sníž. přenesená",J309,0)</f>
        <v>0</v>
      </c>
      <c r="BI309" s="202">
        <f>IF(N309="nulová",J309,0)</f>
        <v>0</v>
      </c>
      <c r="BJ309" s="19" t="s">
        <v>80</v>
      </c>
      <c r="BK309" s="202">
        <f>ROUND(I309*H309,2)</f>
        <v>0</v>
      </c>
      <c r="BL309" s="19" t="s">
        <v>225</v>
      </c>
      <c r="BM309" s="201" t="s">
        <v>586</v>
      </c>
    </row>
    <row r="310" spans="2:63" s="12" customFormat="1" ht="22.95" customHeight="1">
      <c r="B310" s="174"/>
      <c r="C310" s="175"/>
      <c r="D310" s="176" t="s">
        <v>71</v>
      </c>
      <c r="E310" s="188" t="s">
        <v>587</v>
      </c>
      <c r="F310" s="188" t="s">
        <v>588</v>
      </c>
      <c r="G310" s="175"/>
      <c r="H310" s="175"/>
      <c r="I310" s="178"/>
      <c r="J310" s="189">
        <f>BK310</f>
        <v>0</v>
      </c>
      <c r="K310" s="175"/>
      <c r="L310" s="180"/>
      <c r="M310" s="181"/>
      <c r="N310" s="182"/>
      <c r="O310" s="182"/>
      <c r="P310" s="183">
        <f>SUM(P311:P322)</f>
        <v>0</v>
      </c>
      <c r="Q310" s="182"/>
      <c r="R310" s="183">
        <f>SUM(R311:R322)</f>
        <v>0.05453023</v>
      </c>
      <c r="S310" s="182"/>
      <c r="T310" s="184">
        <f>SUM(T311:T322)</f>
        <v>0</v>
      </c>
      <c r="AR310" s="185" t="s">
        <v>82</v>
      </c>
      <c r="AT310" s="186" t="s">
        <v>71</v>
      </c>
      <c r="AU310" s="186" t="s">
        <v>80</v>
      </c>
      <c r="AY310" s="185" t="s">
        <v>143</v>
      </c>
      <c r="BK310" s="187">
        <f>SUM(BK311:BK322)</f>
        <v>0</v>
      </c>
    </row>
    <row r="311" spans="1:65" s="2" customFormat="1" ht="34.2">
      <c r="A311" s="36"/>
      <c r="B311" s="37"/>
      <c r="C311" s="190" t="s">
        <v>589</v>
      </c>
      <c r="D311" s="190" t="s">
        <v>145</v>
      </c>
      <c r="E311" s="191" t="s">
        <v>590</v>
      </c>
      <c r="F311" s="192" t="s">
        <v>591</v>
      </c>
      <c r="G311" s="193" t="s">
        <v>182</v>
      </c>
      <c r="H311" s="194">
        <v>51.303</v>
      </c>
      <c r="I311" s="195"/>
      <c r="J311" s="196">
        <f>ROUND(I311*H311,2)</f>
        <v>0</v>
      </c>
      <c r="K311" s="192" t="s">
        <v>19</v>
      </c>
      <c r="L311" s="41"/>
      <c r="M311" s="197" t="s">
        <v>19</v>
      </c>
      <c r="N311" s="198" t="s">
        <v>43</v>
      </c>
      <c r="O311" s="66"/>
      <c r="P311" s="199">
        <f>O311*H311</f>
        <v>0</v>
      </c>
      <c r="Q311" s="199">
        <v>0.00037</v>
      </c>
      <c r="R311" s="199">
        <f>Q311*H311</f>
        <v>0.01898211</v>
      </c>
      <c r="S311" s="199">
        <v>0</v>
      </c>
      <c r="T311" s="200">
        <f>S311*H311</f>
        <v>0</v>
      </c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R311" s="201" t="s">
        <v>225</v>
      </c>
      <c r="AT311" s="201" t="s">
        <v>145</v>
      </c>
      <c r="AU311" s="201" t="s">
        <v>82</v>
      </c>
      <c r="AY311" s="19" t="s">
        <v>143</v>
      </c>
      <c r="BE311" s="202">
        <f>IF(N311="základní",J311,0)</f>
        <v>0</v>
      </c>
      <c r="BF311" s="202">
        <f>IF(N311="snížená",J311,0)</f>
        <v>0</v>
      </c>
      <c r="BG311" s="202">
        <f>IF(N311="zákl. přenesená",J311,0)</f>
        <v>0</v>
      </c>
      <c r="BH311" s="202">
        <f>IF(N311="sníž. přenesená",J311,0)</f>
        <v>0</v>
      </c>
      <c r="BI311" s="202">
        <f>IF(N311="nulová",J311,0)</f>
        <v>0</v>
      </c>
      <c r="BJ311" s="19" t="s">
        <v>80</v>
      </c>
      <c r="BK311" s="202">
        <f>ROUND(I311*H311,2)</f>
        <v>0</v>
      </c>
      <c r="BL311" s="19" t="s">
        <v>225</v>
      </c>
      <c r="BM311" s="201" t="s">
        <v>592</v>
      </c>
    </row>
    <row r="312" spans="2:51" s="13" customFormat="1" ht="12">
      <c r="B312" s="203"/>
      <c r="C312" s="204"/>
      <c r="D312" s="205" t="s">
        <v>152</v>
      </c>
      <c r="E312" s="206" t="s">
        <v>19</v>
      </c>
      <c r="F312" s="207" t="s">
        <v>593</v>
      </c>
      <c r="G312" s="204"/>
      <c r="H312" s="208">
        <v>0.96</v>
      </c>
      <c r="I312" s="209"/>
      <c r="J312" s="204"/>
      <c r="K312" s="204"/>
      <c r="L312" s="210"/>
      <c r="M312" s="211"/>
      <c r="N312" s="212"/>
      <c r="O312" s="212"/>
      <c r="P312" s="212"/>
      <c r="Q312" s="212"/>
      <c r="R312" s="212"/>
      <c r="S312" s="212"/>
      <c r="T312" s="213"/>
      <c r="AT312" s="214" t="s">
        <v>152</v>
      </c>
      <c r="AU312" s="214" t="s">
        <v>82</v>
      </c>
      <c r="AV312" s="13" t="s">
        <v>82</v>
      </c>
      <c r="AW312" s="13" t="s">
        <v>33</v>
      </c>
      <c r="AX312" s="13" t="s">
        <v>72</v>
      </c>
      <c r="AY312" s="214" t="s">
        <v>143</v>
      </c>
    </row>
    <row r="313" spans="2:51" s="13" customFormat="1" ht="20.4">
      <c r="B313" s="203"/>
      <c r="C313" s="204"/>
      <c r="D313" s="205" t="s">
        <v>152</v>
      </c>
      <c r="E313" s="206" t="s">
        <v>19</v>
      </c>
      <c r="F313" s="207" t="s">
        <v>594</v>
      </c>
      <c r="G313" s="204"/>
      <c r="H313" s="208">
        <v>21.071</v>
      </c>
      <c r="I313" s="209"/>
      <c r="J313" s="204"/>
      <c r="K313" s="204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152</v>
      </c>
      <c r="AU313" s="214" t="s">
        <v>82</v>
      </c>
      <c r="AV313" s="13" t="s">
        <v>82</v>
      </c>
      <c r="AW313" s="13" t="s">
        <v>33</v>
      </c>
      <c r="AX313" s="13" t="s">
        <v>72</v>
      </c>
      <c r="AY313" s="214" t="s">
        <v>143</v>
      </c>
    </row>
    <row r="314" spans="2:51" s="13" customFormat="1" ht="12">
      <c r="B314" s="203"/>
      <c r="C314" s="204"/>
      <c r="D314" s="205" t="s">
        <v>152</v>
      </c>
      <c r="E314" s="206" t="s">
        <v>19</v>
      </c>
      <c r="F314" s="207" t="s">
        <v>595</v>
      </c>
      <c r="G314" s="204"/>
      <c r="H314" s="208">
        <v>8.1</v>
      </c>
      <c r="I314" s="209"/>
      <c r="J314" s="204"/>
      <c r="K314" s="204"/>
      <c r="L314" s="210"/>
      <c r="M314" s="211"/>
      <c r="N314" s="212"/>
      <c r="O314" s="212"/>
      <c r="P314" s="212"/>
      <c r="Q314" s="212"/>
      <c r="R314" s="212"/>
      <c r="S314" s="212"/>
      <c r="T314" s="213"/>
      <c r="AT314" s="214" t="s">
        <v>152</v>
      </c>
      <c r="AU314" s="214" t="s">
        <v>82</v>
      </c>
      <c r="AV314" s="13" t="s">
        <v>82</v>
      </c>
      <c r="AW314" s="13" t="s">
        <v>33</v>
      </c>
      <c r="AX314" s="13" t="s">
        <v>72</v>
      </c>
      <c r="AY314" s="214" t="s">
        <v>143</v>
      </c>
    </row>
    <row r="315" spans="2:51" s="13" customFormat="1" ht="20.4">
      <c r="B315" s="203"/>
      <c r="C315" s="204"/>
      <c r="D315" s="205" t="s">
        <v>152</v>
      </c>
      <c r="E315" s="206" t="s">
        <v>19</v>
      </c>
      <c r="F315" s="207" t="s">
        <v>596</v>
      </c>
      <c r="G315" s="204"/>
      <c r="H315" s="208">
        <v>9.34</v>
      </c>
      <c r="I315" s="209"/>
      <c r="J315" s="204"/>
      <c r="K315" s="204"/>
      <c r="L315" s="210"/>
      <c r="M315" s="211"/>
      <c r="N315" s="212"/>
      <c r="O315" s="212"/>
      <c r="P315" s="212"/>
      <c r="Q315" s="212"/>
      <c r="R315" s="212"/>
      <c r="S315" s="212"/>
      <c r="T315" s="213"/>
      <c r="AT315" s="214" t="s">
        <v>152</v>
      </c>
      <c r="AU315" s="214" t="s">
        <v>82</v>
      </c>
      <c r="AV315" s="13" t="s">
        <v>82</v>
      </c>
      <c r="AW315" s="13" t="s">
        <v>33</v>
      </c>
      <c r="AX315" s="13" t="s">
        <v>72</v>
      </c>
      <c r="AY315" s="214" t="s">
        <v>143</v>
      </c>
    </row>
    <row r="316" spans="2:51" s="13" customFormat="1" ht="12">
      <c r="B316" s="203"/>
      <c r="C316" s="204"/>
      <c r="D316" s="205" t="s">
        <v>152</v>
      </c>
      <c r="E316" s="206" t="s">
        <v>19</v>
      </c>
      <c r="F316" s="207" t="s">
        <v>597</v>
      </c>
      <c r="G316" s="204"/>
      <c r="H316" s="208">
        <v>0.48</v>
      </c>
      <c r="I316" s="209"/>
      <c r="J316" s="204"/>
      <c r="K316" s="204"/>
      <c r="L316" s="210"/>
      <c r="M316" s="211"/>
      <c r="N316" s="212"/>
      <c r="O316" s="212"/>
      <c r="P316" s="212"/>
      <c r="Q316" s="212"/>
      <c r="R316" s="212"/>
      <c r="S316" s="212"/>
      <c r="T316" s="213"/>
      <c r="AT316" s="214" t="s">
        <v>152</v>
      </c>
      <c r="AU316" s="214" t="s">
        <v>82</v>
      </c>
      <c r="AV316" s="13" t="s">
        <v>82</v>
      </c>
      <c r="AW316" s="13" t="s">
        <v>33</v>
      </c>
      <c r="AX316" s="13" t="s">
        <v>72</v>
      </c>
      <c r="AY316" s="214" t="s">
        <v>143</v>
      </c>
    </row>
    <row r="317" spans="2:51" s="13" customFormat="1" ht="12">
      <c r="B317" s="203"/>
      <c r="C317" s="204"/>
      <c r="D317" s="205" t="s">
        <v>152</v>
      </c>
      <c r="E317" s="206" t="s">
        <v>19</v>
      </c>
      <c r="F317" s="207" t="s">
        <v>489</v>
      </c>
      <c r="G317" s="204"/>
      <c r="H317" s="208">
        <v>1.92</v>
      </c>
      <c r="I317" s="209"/>
      <c r="J317" s="204"/>
      <c r="K317" s="204"/>
      <c r="L317" s="210"/>
      <c r="M317" s="211"/>
      <c r="N317" s="212"/>
      <c r="O317" s="212"/>
      <c r="P317" s="212"/>
      <c r="Q317" s="212"/>
      <c r="R317" s="212"/>
      <c r="S317" s="212"/>
      <c r="T317" s="213"/>
      <c r="AT317" s="214" t="s">
        <v>152</v>
      </c>
      <c r="AU317" s="214" t="s">
        <v>82</v>
      </c>
      <c r="AV317" s="13" t="s">
        <v>82</v>
      </c>
      <c r="AW317" s="13" t="s">
        <v>33</v>
      </c>
      <c r="AX317" s="13" t="s">
        <v>72</v>
      </c>
      <c r="AY317" s="214" t="s">
        <v>143</v>
      </c>
    </row>
    <row r="318" spans="2:51" s="14" customFormat="1" ht="12">
      <c r="B318" s="215"/>
      <c r="C318" s="216"/>
      <c r="D318" s="205" t="s">
        <v>152</v>
      </c>
      <c r="E318" s="217" t="s">
        <v>19</v>
      </c>
      <c r="F318" s="218" t="s">
        <v>159</v>
      </c>
      <c r="G318" s="216"/>
      <c r="H318" s="219">
        <v>41.871</v>
      </c>
      <c r="I318" s="220"/>
      <c r="J318" s="216"/>
      <c r="K318" s="216"/>
      <c r="L318" s="221"/>
      <c r="M318" s="222"/>
      <c r="N318" s="223"/>
      <c r="O318" s="223"/>
      <c r="P318" s="223"/>
      <c r="Q318" s="223"/>
      <c r="R318" s="223"/>
      <c r="S318" s="223"/>
      <c r="T318" s="224"/>
      <c r="AT318" s="225" t="s">
        <v>152</v>
      </c>
      <c r="AU318" s="225" t="s">
        <v>82</v>
      </c>
      <c r="AV318" s="14" t="s">
        <v>160</v>
      </c>
      <c r="AW318" s="14" t="s">
        <v>33</v>
      </c>
      <c r="AX318" s="14" t="s">
        <v>72</v>
      </c>
      <c r="AY318" s="225" t="s">
        <v>143</v>
      </c>
    </row>
    <row r="319" spans="2:51" s="13" customFormat="1" ht="12">
      <c r="B319" s="203"/>
      <c r="C319" s="204"/>
      <c r="D319" s="205" t="s">
        <v>152</v>
      </c>
      <c r="E319" s="206" t="s">
        <v>19</v>
      </c>
      <c r="F319" s="207" t="s">
        <v>598</v>
      </c>
      <c r="G319" s="204"/>
      <c r="H319" s="208">
        <v>9.432</v>
      </c>
      <c r="I319" s="209"/>
      <c r="J319" s="204"/>
      <c r="K319" s="204"/>
      <c r="L319" s="210"/>
      <c r="M319" s="211"/>
      <c r="N319" s="212"/>
      <c r="O319" s="212"/>
      <c r="P319" s="212"/>
      <c r="Q319" s="212"/>
      <c r="R319" s="212"/>
      <c r="S319" s="212"/>
      <c r="T319" s="213"/>
      <c r="AT319" s="214" t="s">
        <v>152</v>
      </c>
      <c r="AU319" s="214" t="s">
        <v>82</v>
      </c>
      <c r="AV319" s="13" t="s">
        <v>82</v>
      </c>
      <c r="AW319" s="13" t="s">
        <v>33</v>
      </c>
      <c r="AX319" s="13" t="s">
        <v>72</v>
      </c>
      <c r="AY319" s="214" t="s">
        <v>143</v>
      </c>
    </row>
    <row r="320" spans="2:51" s="15" customFormat="1" ht="12">
      <c r="B320" s="226"/>
      <c r="C320" s="227"/>
      <c r="D320" s="205" t="s">
        <v>152</v>
      </c>
      <c r="E320" s="228" t="s">
        <v>19</v>
      </c>
      <c r="F320" s="229" t="s">
        <v>173</v>
      </c>
      <c r="G320" s="227"/>
      <c r="H320" s="230">
        <v>51.303</v>
      </c>
      <c r="I320" s="231"/>
      <c r="J320" s="227"/>
      <c r="K320" s="227"/>
      <c r="L320" s="232"/>
      <c r="M320" s="233"/>
      <c r="N320" s="234"/>
      <c r="O320" s="234"/>
      <c r="P320" s="234"/>
      <c r="Q320" s="234"/>
      <c r="R320" s="234"/>
      <c r="S320" s="234"/>
      <c r="T320" s="235"/>
      <c r="AT320" s="236" t="s">
        <v>152</v>
      </c>
      <c r="AU320" s="236" t="s">
        <v>82</v>
      </c>
      <c r="AV320" s="15" t="s">
        <v>150</v>
      </c>
      <c r="AW320" s="15" t="s">
        <v>33</v>
      </c>
      <c r="AX320" s="15" t="s">
        <v>80</v>
      </c>
      <c r="AY320" s="236" t="s">
        <v>143</v>
      </c>
    </row>
    <row r="321" spans="1:65" s="2" customFormat="1" ht="34.2">
      <c r="A321" s="36"/>
      <c r="B321" s="37"/>
      <c r="C321" s="190" t="s">
        <v>599</v>
      </c>
      <c r="D321" s="190" t="s">
        <v>145</v>
      </c>
      <c r="E321" s="191" t="s">
        <v>600</v>
      </c>
      <c r="F321" s="192" t="s">
        <v>601</v>
      </c>
      <c r="G321" s="193" t="s">
        <v>182</v>
      </c>
      <c r="H321" s="194">
        <v>96.076</v>
      </c>
      <c r="I321" s="195"/>
      <c r="J321" s="196">
        <f>ROUND(I321*H321,2)</f>
        <v>0</v>
      </c>
      <c r="K321" s="192" t="s">
        <v>19</v>
      </c>
      <c r="L321" s="41"/>
      <c r="M321" s="197" t="s">
        <v>19</v>
      </c>
      <c r="N321" s="198" t="s">
        <v>43</v>
      </c>
      <c r="O321" s="66"/>
      <c r="P321" s="199">
        <f>O321*H321</f>
        <v>0</v>
      </c>
      <c r="Q321" s="199">
        <v>0.00037</v>
      </c>
      <c r="R321" s="199">
        <f>Q321*H321</f>
        <v>0.035548119999999996</v>
      </c>
      <c r="S321" s="199">
        <v>0</v>
      </c>
      <c r="T321" s="200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01" t="s">
        <v>225</v>
      </c>
      <c r="AT321" s="201" t="s">
        <v>145</v>
      </c>
      <c r="AU321" s="201" t="s">
        <v>82</v>
      </c>
      <c r="AY321" s="19" t="s">
        <v>143</v>
      </c>
      <c r="BE321" s="202">
        <f>IF(N321="základní",J321,0)</f>
        <v>0</v>
      </c>
      <c r="BF321" s="202">
        <f>IF(N321="snížená",J321,0)</f>
        <v>0</v>
      </c>
      <c r="BG321" s="202">
        <f>IF(N321="zákl. přenesená",J321,0)</f>
        <v>0</v>
      </c>
      <c r="BH321" s="202">
        <f>IF(N321="sníž. přenesená",J321,0)</f>
        <v>0</v>
      </c>
      <c r="BI321" s="202">
        <f>IF(N321="nulová",J321,0)</f>
        <v>0</v>
      </c>
      <c r="BJ321" s="19" t="s">
        <v>80</v>
      </c>
      <c r="BK321" s="202">
        <f>ROUND(I321*H321,2)</f>
        <v>0</v>
      </c>
      <c r="BL321" s="19" t="s">
        <v>225</v>
      </c>
      <c r="BM321" s="201" t="s">
        <v>602</v>
      </c>
    </row>
    <row r="322" spans="2:51" s="13" customFormat="1" ht="12">
      <c r="B322" s="203"/>
      <c r="C322" s="204"/>
      <c r="D322" s="205" t="s">
        <v>152</v>
      </c>
      <c r="E322" s="206" t="s">
        <v>19</v>
      </c>
      <c r="F322" s="207" t="s">
        <v>100</v>
      </c>
      <c r="G322" s="204"/>
      <c r="H322" s="208">
        <v>96.076</v>
      </c>
      <c r="I322" s="209"/>
      <c r="J322" s="204"/>
      <c r="K322" s="204"/>
      <c r="L322" s="210"/>
      <c r="M322" s="211"/>
      <c r="N322" s="212"/>
      <c r="O322" s="212"/>
      <c r="P322" s="212"/>
      <c r="Q322" s="212"/>
      <c r="R322" s="212"/>
      <c r="S322" s="212"/>
      <c r="T322" s="213"/>
      <c r="AT322" s="214" t="s">
        <v>152</v>
      </c>
      <c r="AU322" s="214" t="s">
        <v>82</v>
      </c>
      <c r="AV322" s="13" t="s">
        <v>82</v>
      </c>
      <c r="AW322" s="13" t="s">
        <v>33</v>
      </c>
      <c r="AX322" s="13" t="s">
        <v>80</v>
      </c>
      <c r="AY322" s="214" t="s">
        <v>143</v>
      </c>
    </row>
    <row r="323" spans="2:63" s="12" customFormat="1" ht="25.95" customHeight="1">
      <c r="B323" s="174"/>
      <c r="C323" s="175"/>
      <c r="D323" s="176" t="s">
        <v>71</v>
      </c>
      <c r="E323" s="177" t="s">
        <v>252</v>
      </c>
      <c r="F323" s="177" t="s">
        <v>603</v>
      </c>
      <c r="G323" s="175"/>
      <c r="H323" s="175"/>
      <c r="I323" s="178"/>
      <c r="J323" s="179">
        <f>BK323</f>
        <v>0</v>
      </c>
      <c r="K323" s="175"/>
      <c r="L323" s="180"/>
      <c r="M323" s="181"/>
      <c r="N323" s="182"/>
      <c r="O323" s="182"/>
      <c r="P323" s="183">
        <f>P324</f>
        <v>0</v>
      </c>
      <c r="Q323" s="182"/>
      <c r="R323" s="183">
        <f>R324</f>
        <v>0</v>
      </c>
      <c r="S323" s="182"/>
      <c r="T323" s="184">
        <f>T324</f>
        <v>0</v>
      </c>
      <c r="AR323" s="185" t="s">
        <v>160</v>
      </c>
      <c r="AT323" s="186" t="s">
        <v>71</v>
      </c>
      <c r="AU323" s="186" t="s">
        <v>72</v>
      </c>
      <c r="AY323" s="185" t="s">
        <v>143</v>
      </c>
      <c r="BK323" s="187">
        <f>BK324</f>
        <v>0</v>
      </c>
    </row>
    <row r="324" spans="2:63" s="12" customFormat="1" ht="22.95" customHeight="1">
      <c r="B324" s="174"/>
      <c r="C324" s="175"/>
      <c r="D324" s="176" t="s">
        <v>71</v>
      </c>
      <c r="E324" s="188" t="s">
        <v>604</v>
      </c>
      <c r="F324" s="188" t="s">
        <v>605</v>
      </c>
      <c r="G324" s="175"/>
      <c r="H324" s="175"/>
      <c r="I324" s="178"/>
      <c r="J324" s="189">
        <f>BK324</f>
        <v>0</v>
      </c>
      <c r="K324" s="175"/>
      <c r="L324" s="180"/>
      <c r="M324" s="181"/>
      <c r="N324" s="182"/>
      <c r="O324" s="182"/>
      <c r="P324" s="183">
        <f>P325</f>
        <v>0</v>
      </c>
      <c r="Q324" s="182"/>
      <c r="R324" s="183">
        <f>R325</f>
        <v>0</v>
      </c>
      <c r="S324" s="182"/>
      <c r="T324" s="184">
        <f>T325</f>
        <v>0</v>
      </c>
      <c r="AR324" s="185" t="s">
        <v>160</v>
      </c>
      <c r="AT324" s="186" t="s">
        <v>71</v>
      </c>
      <c r="AU324" s="186" t="s">
        <v>80</v>
      </c>
      <c r="AY324" s="185" t="s">
        <v>143</v>
      </c>
      <c r="BK324" s="187">
        <f>BK325</f>
        <v>0</v>
      </c>
    </row>
    <row r="325" spans="1:65" s="2" customFormat="1" ht="22.8">
      <c r="A325" s="36"/>
      <c r="B325" s="37"/>
      <c r="C325" s="190" t="s">
        <v>606</v>
      </c>
      <c r="D325" s="190" t="s">
        <v>145</v>
      </c>
      <c r="E325" s="191" t="s">
        <v>607</v>
      </c>
      <c r="F325" s="192" t="s">
        <v>608</v>
      </c>
      <c r="G325" s="193" t="s">
        <v>318</v>
      </c>
      <c r="H325" s="194">
        <v>1</v>
      </c>
      <c r="I325" s="195"/>
      <c r="J325" s="196">
        <f>ROUND(I325*H325,2)</f>
        <v>0</v>
      </c>
      <c r="K325" s="192" t="s">
        <v>19</v>
      </c>
      <c r="L325" s="41"/>
      <c r="M325" s="197" t="s">
        <v>19</v>
      </c>
      <c r="N325" s="198" t="s">
        <v>43</v>
      </c>
      <c r="O325" s="66"/>
      <c r="P325" s="199">
        <f>O325*H325</f>
        <v>0</v>
      </c>
      <c r="Q325" s="199">
        <v>0</v>
      </c>
      <c r="R325" s="199">
        <f>Q325*H325</f>
        <v>0</v>
      </c>
      <c r="S325" s="199">
        <v>0</v>
      </c>
      <c r="T325" s="200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01" t="s">
        <v>451</v>
      </c>
      <c r="AT325" s="201" t="s">
        <v>145</v>
      </c>
      <c r="AU325" s="201" t="s">
        <v>82</v>
      </c>
      <c r="AY325" s="19" t="s">
        <v>143</v>
      </c>
      <c r="BE325" s="202">
        <f>IF(N325="základní",J325,0)</f>
        <v>0</v>
      </c>
      <c r="BF325" s="202">
        <f>IF(N325="snížená",J325,0)</f>
        <v>0</v>
      </c>
      <c r="BG325" s="202">
        <f>IF(N325="zákl. přenesená",J325,0)</f>
        <v>0</v>
      </c>
      <c r="BH325" s="202">
        <f>IF(N325="sníž. přenesená",J325,0)</f>
        <v>0</v>
      </c>
      <c r="BI325" s="202">
        <f>IF(N325="nulová",J325,0)</f>
        <v>0</v>
      </c>
      <c r="BJ325" s="19" t="s">
        <v>80</v>
      </c>
      <c r="BK325" s="202">
        <f>ROUND(I325*H325,2)</f>
        <v>0</v>
      </c>
      <c r="BL325" s="19" t="s">
        <v>451</v>
      </c>
      <c r="BM325" s="201" t="s">
        <v>609</v>
      </c>
    </row>
    <row r="326" spans="2:63" s="12" customFormat="1" ht="25.95" customHeight="1">
      <c r="B326" s="174"/>
      <c r="C326" s="175"/>
      <c r="D326" s="176" t="s">
        <v>71</v>
      </c>
      <c r="E326" s="177" t="s">
        <v>610</v>
      </c>
      <c r="F326" s="177" t="s">
        <v>611</v>
      </c>
      <c r="G326" s="175"/>
      <c r="H326" s="175"/>
      <c r="I326" s="178"/>
      <c r="J326" s="179">
        <f>BK326</f>
        <v>0</v>
      </c>
      <c r="K326" s="175"/>
      <c r="L326" s="180"/>
      <c r="M326" s="181"/>
      <c r="N326" s="182"/>
      <c r="O326" s="182"/>
      <c r="P326" s="183">
        <f>P327+P333</f>
        <v>0</v>
      </c>
      <c r="Q326" s="182"/>
      <c r="R326" s="183">
        <f>R327+R333</f>
        <v>0</v>
      </c>
      <c r="S326" s="182"/>
      <c r="T326" s="184">
        <f>T327+T333</f>
        <v>0</v>
      </c>
      <c r="AR326" s="185" t="s">
        <v>174</v>
      </c>
      <c r="AT326" s="186" t="s">
        <v>71</v>
      </c>
      <c r="AU326" s="186" t="s">
        <v>72</v>
      </c>
      <c r="AY326" s="185" t="s">
        <v>143</v>
      </c>
      <c r="BK326" s="187">
        <f>BK327+BK333</f>
        <v>0</v>
      </c>
    </row>
    <row r="327" spans="2:63" s="12" customFormat="1" ht="22.95" customHeight="1">
      <c r="B327" s="174"/>
      <c r="C327" s="175"/>
      <c r="D327" s="176" t="s">
        <v>71</v>
      </c>
      <c r="E327" s="188" t="s">
        <v>612</v>
      </c>
      <c r="F327" s="188" t="s">
        <v>613</v>
      </c>
      <c r="G327" s="175"/>
      <c r="H327" s="175"/>
      <c r="I327" s="178"/>
      <c r="J327" s="189">
        <f>BK327</f>
        <v>0</v>
      </c>
      <c r="K327" s="175"/>
      <c r="L327" s="180"/>
      <c r="M327" s="181"/>
      <c r="N327" s="182"/>
      <c r="O327" s="182"/>
      <c r="P327" s="183">
        <f>SUM(P328:P332)</f>
        <v>0</v>
      </c>
      <c r="Q327" s="182"/>
      <c r="R327" s="183">
        <f>SUM(R328:R332)</f>
        <v>0</v>
      </c>
      <c r="S327" s="182"/>
      <c r="T327" s="184">
        <f>SUM(T328:T332)</f>
        <v>0</v>
      </c>
      <c r="AR327" s="185" t="s">
        <v>174</v>
      </c>
      <c r="AT327" s="186" t="s">
        <v>71</v>
      </c>
      <c r="AU327" s="186" t="s">
        <v>80</v>
      </c>
      <c r="AY327" s="185" t="s">
        <v>143</v>
      </c>
      <c r="BK327" s="187">
        <f>SUM(BK328:BK332)</f>
        <v>0</v>
      </c>
    </row>
    <row r="328" spans="1:65" s="2" customFormat="1" ht="22.8">
      <c r="A328" s="36"/>
      <c r="B328" s="37"/>
      <c r="C328" s="190" t="s">
        <v>614</v>
      </c>
      <c r="D328" s="190" t="s">
        <v>145</v>
      </c>
      <c r="E328" s="191" t="s">
        <v>615</v>
      </c>
      <c r="F328" s="192" t="s">
        <v>616</v>
      </c>
      <c r="G328" s="193" t="s">
        <v>617</v>
      </c>
      <c r="H328" s="194">
        <v>1</v>
      </c>
      <c r="I328" s="195"/>
      <c r="J328" s="196">
        <f>ROUND(I328*H328,2)</f>
        <v>0</v>
      </c>
      <c r="K328" s="192" t="s">
        <v>19</v>
      </c>
      <c r="L328" s="41"/>
      <c r="M328" s="197" t="s">
        <v>19</v>
      </c>
      <c r="N328" s="198" t="s">
        <v>43</v>
      </c>
      <c r="O328" s="66"/>
      <c r="P328" s="199">
        <f>O328*H328</f>
        <v>0</v>
      </c>
      <c r="Q328" s="199">
        <v>0</v>
      </c>
      <c r="R328" s="199">
        <f>Q328*H328</f>
        <v>0</v>
      </c>
      <c r="S328" s="199">
        <v>0</v>
      </c>
      <c r="T328" s="200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201" t="s">
        <v>618</v>
      </c>
      <c r="AT328" s="201" t="s">
        <v>145</v>
      </c>
      <c r="AU328" s="201" t="s">
        <v>82</v>
      </c>
      <c r="AY328" s="19" t="s">
        <v>143</v>
      </c>
      <c r="BE328" s="202">
        <f>IF(N328="základní",J328,0)</f>
        <v>0</v>
      </c>
      <c r="BF328" s="202">
        <f>IF(N328="snížená",J328,0)</f>
        <v>0</v>
      </c>
      <c r="BG328" s="202">
        <f>IF(N328="zákl. přenesená",J328,0)</f>
        <v>0</v>
      </c>
      <c r="BH328" s="202">
        <f>IF(N328="sníž. přenesená",J328,0)</f>
        <v>0</v>
      </c>
      <c r="BI328" s="202">
        <f>IF(N328="nulová",J328,0)</f>
        <v>0</v>
      </c>
      <c r="BJ328" s="19" t="s">
        <v>80</v>
      </c>
      <c r="BK328" s="202">
        <f>ROUND(I328*H328,2)</f>
        <v>0</v>
      </c>
      <c r="BL328" s="19" t="s">
        <v>618</v>
      </c>
      <c r="BM328" s="201" t="s">
        <v>619</v>
      </c>
    </row>
    <row r="329" spans="1:65" s="2" customFormat="1" ht="22.8">
      <c r="A329" s="36"/>
      <c r="B329" s="37"/>
      <c r="C329" s="190" t="s">
        <v>620</v>
      </c>
      <c r="D329" s="190" t="s">
        <v>145</v>
      </c>
      <c r="E329" s="191" t="s">
        <v>621</v>
      </c>
      <c r="F329" s="192" t="s">
        <v>622</v>
      </c>
      <c r="G329" s="193" t="s">
        <v>148</v>
      </c>
      <c r="H329" s="194">
        <v>68</v>
      </c>
      <c r="I329" s="195"/>
      <c r="J329" s="196">
        <f>ROUND(I329*H329,2)</f>
        <v>0</v>
      </c>
      <c r="K329" s="192" t="s">
        <v>19</v>
      </c>
      <c r="L329" s="41"/>
      <c r="M329" s="197" t="s">
        <v>19</v>
      </c>
      <c r="N329" s="198" t="s">
        <v>43</v>
      </c>
      <c r="O329" s="66"/>
      <c r="P329" s="199">
        <f>O329*H329</f>
        <v>0</v>
      </c>
      <c r="Q329" s="199">
        <v>0</v>
      </c>
      <c r="R329" s="199">
        <f>Q329*H329</f>
        <v>0</v>
      </c>
      <c r="S329" s="199">
        <v>0</v>
      </c>
      <c r="T329" s="200">
        <f>S329*H329</f>
        <v>0</v>
      </c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R329" s="201" t="s">
        <v>618</v>
      </c>
      <c r="AT329" s="201" t="s">
        <v>145</v>
      </c>
      <c r="AU329" s="201" t="s">
        <v>82</v>
      </c>
      <c r="AY329" s="19" t="s">
        <v>143</v>
      </c>
      <c r="BE329" s="202">
        <f>IF(N329="základní",J329,0)</f>
        <v>0</v>
      </c>
      <c r="BF329" s="202">
        <f>IF(N329="snížená",J329,0)</f>
        <v>0</v>
      </c>
      <c r="BG329" s="202">
        <f>IF(N329="zákl. přenesená",J329,0)</f>
        <v>0</v>
      </c>
      <c r="BH329" s="202">
        <f>IF(N329="sníž. přenesená",J329,0)</f>
        <v>0</v>
      </c>
      <c r="BI329" s="202">
        <f>IF(N329="nulová",J329,0)</f>
        <v>0</v>
      </c>
      <c r="BJ329" s="19" t="s">
        <v>80</v>
      </c>
      <c r="BK329" s="202">
        <f>ROUND(I329*H329,2)</f>
        <v>0</v>
      </c>
      <c r="BL329" s="19" t="s">
        <v>618</v>
      </c>
      <c r="BM329" s="201" t="s">
        <v>623</v>
      </c>
    </row>
    <row r="330" spans="2:51" s="13" customFormat="1" ht="12">
      <c r="B330" s="203"/>
      <c r="C330" s="204"/>
      <c r="D330" s="205" t="s">
        <v>152</v>
      </c>
      <c r="E330" s="206" t="s">
        <v>19</v>
      </c>
      <c r="F330" s="207" t="s">
        <v>624</v>
      </c>
      <c r="G330" s="204"/>
      <c r="H330" s="208">
        <v>44</v>
      </c>
      <c r="I330" s="209"/>
      <c r="J330" s="204"/>
      <c r="K330" s="204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152</v>
      </c>
      <c r="AU330" s="214" t="s">
        <v>82</v>
      </c>
      <c r="AV330" s="13" t="s">
        <v>82</v>
      </c>
      <c r="AW330" s="13" t="s">
        <v>33</v>
      </c>
      <c r="AX330" s="13" t="s">
        <v>72</v>
      </c>
      <c r="AY330" s="214" t="s">
        <v>143</v>
      </c>
    </row>
    <row r="331" spans="2:51" s="13" customFormat="1" ht="12">
      <c r="B331" s="203"/>
      <c r="C331" s="204"/>
      <c r="D331" s="205" t="s">
        <v>152</v>
      </c>
      <c r="E331" s="206" t="s">
        <v>19</v>
      </c>
      <c r="F331" s="207" t="s">
        <v>625</v>
      </c>
      <c r="G331" s="204"/>
      <c r="H331" s="208">
        <v>24</v>
      </c>
      <c r="I331" s="209"/>
      <c r="J331" s="204"/>
      <c r="K331" s="204"/>
      <c r="L331" s="210"/>
      <c r="M331" s="211"/>
      <c r="N331" s="212"/>
      <c r="O331" s="212"/>
      <c r="P331" s="212"/>
      <c r="Q331" s="212"/>
      <c r="R331" s="212"/>
      <c r="S331" s="212"/>
      <c r="T331" s="213"/>
      <c r="AT331" s="214" t="s">
        <v>152</v>
      </c>
      <c r="AU331" s="214" t="s">
        <v>82</v>
      </c>
      <c r="AV331" s="13" t="s">
        <v>82</v>
      </c>
      <c r="AW331" s="13" t="s">
        <v>33</v>
      </c>
      <c r="AX331" s="13" t="s">
        <v>72</v>
      </c>
      <c r="AY331" s="214" t="s">
        <v>143</v>
      </c>
    </row>
    <row r="332" spans="2:51" s="14" customFormat="1" ht="12">
      <c r="B332" s="215"/>
      <c r="C332" s="216"/>
      <c r="D332" s="205" t="s">
        <v>152</v>
      </c>
      <c r="E332" s="217" t="s">
        <v>19</v>
      </c>
      <c r="F332" s="218" t="s">
        <v>159</v>
      </c>
      <c r="G332" s="216"/>
      <c r="H332" s="219">
        <v>68</v>
      </c>
      <c r="I332" s="220"/>
      <c r="J332" s="216"/>
      <c r="K332" s="216"/>
      <c r="L332" s="221"/>
      <c r="M332" s="222"/>
      <c r="N332" s="223"/>
      <c r="O332" s="223"/>
      <c r="P332" s="223"/>
      <c r="Q332" s="223"/>
      <c r="R332" s="223"/>
      <c r="S332" s="223"/>
      <c r="T332" s="224"/>
      <c r="AT332" s="225" t="s">
        <v>152</v>
      </c>
      <c r="AU332" s="225" t="s">
        <v>82</v>
      </c>
      <c r="AV332" s="14" t="s">
        <v>160</v>
      </c>
      <c r="AW332" s="14" t="s">
        <v>33</v>
      </c>
      <c r="AX332" s="14" t="s">
        <v>80</v>
      </c>
      <c r="AY332" s="225" t="s">
        <v>143</v>
      </c>
    </row>
    <row r="333" spans="2:63" s="12" customFormat="1" ht="22.95" customHeight="1">
      <c r="B333" s="174"/>
      <c r="C333" s="175"/>
      <c r="D333" s="176" t="s">
        <v>71</v>
      </c>
      <c r="E333" s="188" t="s">
        <v>626</v>
      </c>
      <c r="F333" s="188" t="s">
        <v>627</v>
      </c>
      <c r="G333" s="175"/>
      <c r="H333" s="175"/>
      <c r="I333" s="178"/>
      <c r="J333" s="189">
        <f>BK333</f>
        <v>0</v>
      </c>
      <c r="K333" s="175"/>
      <c r="L333" s="180"/>
      <c r="M333" s="181"/>
      <c r="N333" s="182"/>
      <c r="O333" s="182"/>
      <c r="P333" s="183">
        <f>P334</f>
        <v>0</v>
      </c>
      <c r="Q333" s="182"/>
      <c r="R333" s="183">
        <f>R334</f>
        <v>0</v>
      </c>
      <c r="S333" s="182"/>
      <c r="T333" s="184">
        <f>T334</f>
        <v>0</v>
      </c>
      <c r="AR333" s="185" t="s">
        <v>174</v>
      </c>
      <c r="AT333" s="186" t="s">
        <v>71</v>
      </c>
      <c r="AU333" s="186" t="s">
        <v>80</v>
      </c>
      <c r="AY333" s="185" t="s">
        <v>143</v>
      </c>
      <c r="BK333" s="187">
        <f>BK334</f>
        <v>0</v>
      </c>
    </row>
    <row r="334" spans="1:65" s="2" customFormat="1" ht="34.2">
      <c r="A334" s="36"/>
      <c r="B334" s="37"/>
      <c r="C334" s="190" t="s">
        <v>628</v>
      </c>
      <c r="D334" s="190" t="s">
        <v>145</v>
      </c>
      <c r="E334" s="191" t="s">
        <v>629</v>
      </c>
      <c r="F334" s="192" t="s">
        <v>630</v>
      </c>
      <c r="G334" s="193" t="s">
        <v>617</v>
      </c>
      <c r="H334" s="194">
        <v>1</v>
      </c>
      <c r="I334" s="195"/>
      <c r="J334" s="196">
        <f>ROUND(I334*H334,2)</f>
        <v>0</v>
      </c>
      <c r="K334" s="192" t="s">
        <v>19</v>
      </c>
      <c r="L334" s="41"/>
      <c r="M334" s="257" t="s">
        <v>19</v>
      </c>
      <c r="N334" s="258" t="s">
        <v>43</v>
      </c>
      <c r="O334" s="259"/>
      <c r="P334" s="260">
        <f>O334*H334</f>
        <v>0</v>
      </c>
      <c r="Q334" s="260">
        <v>0</v>
      </c>
      <c r="R334" s="260">
        <f>Q334*H334</f>
        <v>0</v>
      </c>
      <c r="S334" s="260">
        <v>0</v>
      </c>
      <c r="T334" s="261">
        <f>S334*H334</f>
        <v>0</v>
      </c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R334" s="201" t="s">
        <v>618</v>
      </c>
      <c r="AT334" s="201" t="s">
        <v>145</v>
      </c>
      <c r="AU334" s="201" t="s">
        <v>82</v>
      </c>
      <c r="AY334" s="19" t="s">
        <v>143</v>
      </c>
      <c r="BE334" s="202">
        <f>IF(N334="základní",J334,0)</f>
        <v>0</v>
      </c>
      <c r="BF334" s="202">
        <f>IF(N334="snížená",J334,0)</f>
        <v>0</v>
      </c>
      <c r="BG334" s="202">
        <f>IF(N334="zákl. přenesená",J334,0)</f>
        <v>0</v>
      </c>
      <c r="BH334" s="202">
        <f>IF(N334="sníž. přenesená",J334,0)</f>
        <v>0</v>
      </c>
      <c r="BI334" s="202">
        <f>IF(N334="nulová",J334,0)</f>
        <v>0</v>
      </c>
      <c r="BJ334" s="19" t="s">
        <v>80</v>
      </c>
      <c r="BK334" s="202">
        <f>ROUND(I334*H334,2)</f>
        <v>0</v>
      </c>
      <c r="BL334" s="19" t="s">
        <v>618</v>
      </c>
      <c r="BM334" s="201" t="s">
        <v>631</v>
      </c>
    </row>
    <row r="335" spans="1:31" s="2" customFormat="1" ht="6.9" customHeight="1">
      <c r="A335" s="36"/>
      <c r="B335" s="49"/>
      <c r="C335" s="50"/>
      <c r="D335" s="50"/>
      <c r="E335" s="50"/>
      <c r="F335" s="50"/>
      <c r="G335" s="50"/>
      <c r="H335" s="50"/>
      <c r="I335" s="139"/>
      <c r="J335" s="50"/>
      <c r="K335" s="50"/>
      <c r="L335" s="41"/>
      <c r="M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</row>
  </sheetData>
  <sheetProtection algorithmName="SHA-512" hashValue="CHglll/FMewCxMcRYxB6MPOBgEziEOX/yu6JWIMq4da8wuTjdQT3/8QtR89H4vTue1SQwNGNiaLUL9o2pNcQNw==" saltValue="KAFEwZapQSHJ+jZVdf/y5yMtHydKdgb87rK+UtKd0tMvBJE7XOpUqmT958+1m+cRdROhjRPkZDzWdomH9KJ/lA==" spinCount="100000" sheet="1" objects="1" scenarios="1" formatColumns="0" formatRows="0" autoFilter="0"/>
  <autoFilter ref="C95:K334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5"/>
  <sheetViews>
    <sheetView showGridLines="0" workbookViewId="0" topLeftCell="A206">
      <selection activeCell="A124" sqref="A12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0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03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19" t="s">
        <v>85</v>
      </c>
      <c r="AZ2" s="104" t="s">
        <v>632</v>
      </c>
      <c r="BA2" s="104" t="s">
        <v>19</v>
      </c>
      <c r="BB2" s="104" t="s">
        <v>19</v>
      </c>
      <c r="BC2" s="104" t="s">
        <v>633</v>
      </c>
      <c r="BD2" s="104" t="s">
        <v>82</v>
      </c>
    </row>
    <row r="3" spans="2:56" s="1" customFormat="1" ht="6.9" customHeight="1">
      <c r="B3" s="105"/>
      <c r="C3" s="106"/>
      <c r="D3" s="106"/>
      <c r="E3" s="106"/>
      <c r="F3" s="106"/>
      <c r="G3" s="106"/>
      <c r="H3" s="106"/>
      <c r="I3" s="107"/>
      <c r="J3" s="106"/>
      <c r="K3" s="106"/>
      <c r="L3" s="22"/>
      <c r="AT3" s="19" t="s">
        <v>82</v>
      </c>
      <c r="AZ3" s="104" t="s">
        <v>634</v>
      </c>
      <c r="BA3" s="104" t="s">
        <v>19</v>
      </c>
      <c r="BB3" s="104" t="s">
        <v>19</v>
      </c>
      <c r="BC3" s="104" t="s">
        <v>635</v>
      </c>
      <c r="BD3" s="104" t="s">
        <v>82</v>
      </c>
    </row>
    <row r="4" spans="2:56" s="1" customFormat="1" ht="24.9" customHeight="1">
      <c r="B4" s="22"/>
      <c r="D4" s="108" t="s">
        <v>90</v>
      </c>
      <c r="I4" s="103"/>
      <c r="L4" s="22"/>
      <c r="M4" s="109" t="s">
        <v>10</v>
      </c>
      <c r="AT4" s="19" t="s">
        <v>4</v>
      </c>
      <c r="AZ4" s="104" t="s">
        <v>636</v>
      </c>
      <c r="BA4" s="104" t="s">
        <v>19</v>
      </c>
      <c r="BB4" s="104" t="s">
        <v>19</v>
      </c>
      <c r="BC4" s="104" t="s">
        <v>637</v>
      </c>
      <c r="BD4" s="104" t="s">
        <v>82</v>
      </c>
    </row>
    <row r="5" spans="2:56" s="1" customFormat="1" ht="6.9" customHeight="1">
      <c r="B5" s="22"/>
      <c r="I5" s="103"/>
      <c r="L5" s="22"/>
      <c r="AZ5" s="104" t="s">
        <v>638</v>
      </c>
      <c r="BA5" s="104" t="s">
        <v>19</v>
      </c>
      <c r="BB5" s="104" t="s">
        <v>19</v>
      </c>
      <c r="BC5" s="104" t="s">
        <v>639</v>
      </c>
      <c r="BD5" s="104" t="s">
        <v>82</v>
      </c>
    </row>
    <row r="6" spans="2:56" s="1" customFormat="1" ht="12" customHeight="1">
      <c r="B6" s="22"/>
      <c r="D6" s="110" t="s">
        <v>16</v>
      </c>
      <c r="I6" s="103"/>
      <c r="L6" s="22"/>
      <c r="AZ6" s="104" t="s">
        <v>640</v>
      </c>
      <c r="BA6" s="104" t="s">
        <v>19</v>
      </c>
      <c r="BB6" s="104" t="s">
        <v>19</v>
      </c>
      <c r="BC6" s="104" t="s">
        <v>641</v>
      </c>
      <c r="BD6" s="104" t="s">
        <v>82</v>
      </c>
    </row>
    <row r="7" spans="2:56" s="1" customFormat="1" ht="23.25" customHeight="1">
      <c r="B7" s="22"/>
      <c r="E7" s="383" t="str">
        <f>'Rekapitulace stavby'!K6</f>
        <v>Trutnov, ulice Školní  čp.13 - Sanace vlhkosti sklepních prostor, III.+IV. etapa</v>
      </c>
      <c r="F7" s="384"/>
      <c r="G7" s="384"/>
      <c r="H7" s="384"/>
      <c r="I7" s="103"/>
      <c r="L7" s="22"/>
      <c r="AZ7" s="104" t="s">
        <v>642</v>
      </c>
      <c r="BA7" s="104" t="s">
        <v>19</v>
      </c>
      <c r="BB7" s="104" t="s">
        <v>19</v>
      </c>
      <c r="BC7" s="104" t="s">
        <v>643</v>
      </c>
      <c r="BD7" s="104" t="s">
        <v>82</v>
      </c>
    </row>
    <row r="8" spans="1:31" s="2" customFormat="1" ht="12" customHeight="1">
      <c r="A8" s="36"/>
      <c r="B8" s="41"/>
      <c r="C8" s="36"/>
      <c r="D8" s="110" t="s">
        <v>99</v>
      </c>
      <c r="E8" s="36"/>
      <c r="F8" s="36"/>
      <c r="G8" s="36"/>
      <c r="H8" s="36"/>
      <c r="I8" s="111"/>
      <c r="J8" s="36"/>
      <c r="K8" s="36"/>
      <c r="L8" s="11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24.75" customHeight="1">
      <c r="A9" s="36"/>
      <c r="B9" s="41"/>
      <c r="C9" s="36"/>
      <c r="D9" s="36"/>
      <c r="E9" s="385" t="s">
        <v>644</v>
      </c>
      <c r="F9" s="386"/>
      <c r="G9" s="386"/>
      <c r="H9" s="386"/>
      <c r="I9" s="111"/>
      <c r="J9" s="36"/>
      <c r="K9" s="36"/>
      <c r="L9" s="11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1"/>
      <c r="J10" s="36"/>
      <c r="K10" s="36"/>
      <c r="L10" s="11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0" t="s">
        <v>18</v>
      </c>
      <c r="E11" s="36"/>
      <c r="F11" s="113" t="s">
        <v>19</v>
      </c>
      <c r="G11" s="36"/>
      <c r="H11" s="36"/>
      <c r="I11" s="114" t="s">
        <v>20</v>
      </c>
      <c r="J11" s="113" t="s">
        <v>19</v>
      </c>
      <c r="K11" s="36"/>
      <c r="L11" s="11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0" t="s">
        <v>21</v>
      </c>
      <c r="E12" s="36"/>
      <c r="F12" s="113" t="s">
        <v>22</v>
      </c>
      <c r="G12" s="36"/>
      <c r="H12" s="36"/>
      <c r="I12" s="114" t="s">
        <v>23</v>
      </c>
      <c r="J12" s="115" t="str">
        <f>'Rekapitulace stavby'!AN8</f>
        <v>10. 4. 2020</v>
      </c>
      <c r="K12" s="36"/>
      <c r="L12" s="11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1"/>
      <c r="J13" s="36"/>
      <c r="K13" s="36"/>
      <c r="L13" s="11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0" t="s">
        <v>25</v>
      </c>
      <c r="E14" s="36"/>
      <c r="F14" s="36"/>
      <c r="G14" s="36"/>
      <c r="H14" s="36"/>
      <c r="I14" s="114" t="s">
        <v>26</v>
      </c>
      <c r="J14" s="113" t="s">
        <v>19</v>
      </c>
      <c r="K14" s="36"/>
      <c r="L14" s="11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3" t="s">
        <v>27</v>
      </c>
      <c r="F15" s="36"/>
      <c r="G15" s="36"/>
      <c r="H15" s="36"/>
      <c r="I15" s="114" t="s">
        <v>28</v>
      </c>
      <c r="J15" s="113" t="s">
        <v>19</v>
      </c>
      <c r="K15" s="36"/>
      <c r="L15" s="11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1"/>
      <c r="J16" s="36"/>
      <c r="K16" s="36"/>
      <c r="L16" s="11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0" t="s">
        <v>29</v>
      </c>
      <c r="E17" s="36"/>
      <c r="F17" s="36"/>
      <c r="G17" s="36"/>
      <c r="H17" s="36"/>
      <c r="I17" s="114" t="s">
        <v>26</v>
      </c>
      <c r="J17" s="32" t="str">
        <f>'Rekapitulace stavby'!AN13</f>
        <v>Vyplň údaj</v>
      </c>
      <c r="K17" s="36"/>
      <c r="L17" s="11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7" t="str">
        <f>'Rekapitulace stavby'!E14</f>
        <v>Vyplň údaj</v>
      </c>
      <c r="F18" s="388"/>
      <c r="G18" s="388"/>
      <c r="H18" s="388"/>
      <c r="I18" s="114" t="s">
        <v>28</v>
      </c>
      <c r="J18" s="32" t="str">
        <f>'Rekapitulace stavby'!AN14</f>
        <v>Vyplň údaj</v>
      </c>
      <c r="K18" s="36"/>
      <c r="L18" s="11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1"/>
      <c r="J19" s="36"/>
      <c r="K19" s="36"/>
      <c r="L19" s="11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0" t="s">
        <v>31</v>
      </c>
      <c r="E20" s="36"/>
      <c r="F20" s="36"/>
      <c r="G20" s="36"/>
      <c r="H20" s="36"/>
      <c r="I20" s="114" t="s">
        <v>26</v>
      </c>
      <c r="J20" s="113" t="s">
        <v>19</v>
      </c>
      <c r="K20" s="36"/>
      <c r="L20" s="11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3" t="s">
        <v>32</v>
      </c>
      <c r="F21" s="36"/>
      <c r="G21" s="36"/>
      <c r="H21" s="36"/>
      <c r="I21" s="114" t="s">
        <v>28</v>
      </c>
      <c r="J21" s="113" t="s">
        <v>19</v>
      </c>
      <c r="K21" s="36"/>
      <c r="L21" s="11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1"/>
      <c r="J22" s="36"/>
      <c r="K22" s="36"/>
      <c r="L22" s="11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0" t="s">
        <v>34</v>
      </c>
      <c r="E23" s="36"/>
      <c r="F23" s="36"/>
      <c r="G23" s="36"/>
      <c r="H23" s="36"/>
      <c r="I23" s="114" t="s">
        <v>26</v>
      </c>
      <c r="J23" s="113" t="s">
        <v>19</v>
      </c>
      <c r="K23" s="36"/>
      <c r="L23" s="11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3" t="s">
        <v>35</v>
      </c>
      <c r="F24" s="36"/>
      <c r="G24" s="36"/>
      <c r="H24" s="36"/>
      <c r="I24" s="114" t="s">
        <v>28</v>
      </c>
      <c r="J24" s="113" t="s">
        <v>19</v>
      </c>
      <c r="K24" s="36"/>
      <c r="L24" s="11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1"/>
      <c r="J25" s="36"/>
      <c r="K25" s="36"/>
      <c r="L25" s="11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0" t="s">
        <v>36</v>
      </c>
      <c r="E26" s="36"/>
      <c r="F26" s="36"/>
      <c r="G26" s="36"/>
      <c r="H26" s="36"/>
      <c r="I26" s="111"/>
      <c r="J26" s="36"/>
      <c r="K26" s="36"/>
      <c r="L26" s="11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6"/>
      <c r="B27" s="117"/>
      <c r="C27" s="116"/>
      <c r="D27" s="116"/>
      <c r="E27" s="389" t="s">
        <v>19</v>
      </c>
      <c r="F27" s="389"/>
      <c r="G27" s="389"/>
      <c r="H27" s="389"/>
      <c r="I27" s="118"/>
      <c r="J27" s="116"/>
      <c r="K27" s="116"/>
      <c r="L27" s="119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1"/>
      <c r="J28" s="36"/>
      <c r="K28" s="36"/>
      <c r="L28" s="11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0"/>
      <c r="E29" s="120"/>
      <c r="F29" s="120"/>
      <c r="G29" s="120"/>
      <c r="H29" s="120"/>
      <c r="I29" s="121"/>
      <c r="J29" s="120"/>
      <c r="K29" s="120"/>
      <c r="L29" s="11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2" t="s">
        <v>38</v>
      </c>
      <c r="E30" s="36"/>
      <c r="F30" s="36"/>
      <c r="G30" s="36"/>
      <c r="H30" s="36"/>
      <c r="I30" s="111"/>
      <c r="J30" s="123">
        <f>ROUND(J97,2)</f>
        <v>0</v>
      </c>
      <c r="K30" s="36"/>
      <c r="L30" s="11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0"/>
      <c r="E31" s="120"/>
      <c r="F31" s="120"/>
      <c r="G31" s="120"/>
      <c r="H31" s="120"/>
      <c r="I31" s="121"/>
      <c r="J31" s="120"/>
      <c r="K31" s="120"/>
      <c r="L31" s="11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4" t="s">
        <v>40</v>
      </c>
      <c r="G32" s="36"/>
      <c r="H32" s="36"/>
      <c r="I32" s="125" t="s">
        <v>39</v>
      </c>
      <c r="J32" s="124" t="s">
        <v>41</v>
      </c>
      <c r="K32" s="36"/>
      <c r="L32" s="11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26" t="s">
        <v>42</v>
      </c>
      <c r="E33" s="110" t="s">
        <v>43</v>
      </c>
      <c r="F33" s="127">
        <f>ROUND((SUM(BE97:BE224)),2)</f>
        <v>0</v>
      </c>
      <c r="G33" s="36"/>
      <c r="H33" s="36"/>
      <c r="I33" s="128">
        <v>0.21</v>
      </c>
      <c r="J33" s="127">
        <f>ROUND(((SUM(BE97:BE224))*I33),2)</f>
        <v>0</v>
      </c>
      <c r="K33" s="36"/>
      <c r="L33" s="11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0" t="s">
        <v>44</v>
      </c>
      <c r="F34" s="127">
        <f>ROUND((SUM(BF97:BF224)),2)</f>
        <v>0</v>
      </c>
      <c r="G34" s="36"/>
      <c r="H34" s="36"/>
      <c r="I34" s="128">
        <v>0.15</v>
      </c>
      <c r="J34" s="127">
        <f>ROUND(((SUM(BF97:BF224))*I34),2)</f>
        <v>0</v>
      </c>
      <c r="K34" s="36"/>
      <c r="L34" s="11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0" t="s">
        <v>45</v>
      </c>
      <c r="F35" s="127">
        <f>ROUND((SUM(BG97:BG224)),2)</f>
        <v>0</v>
      </c>
      <c r="G35" s="36"/>
      <c r="H35" s="36"/>
      <c r="I35" s="128">
        <v>0.21</v>
      </c>
      <c r="J35" s="127">
        <f>0</f>
        <v>0</v>
      </c>
      <c r="K35" s="36"/>
      <c r="L35" s="11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0" t="s">
        <v>46</v>
      </c>
      <c r="F36" s="127">
        <f>ROUND((SUM(BH97:BH224)),2)</f>
        <v>0</v>
      </c>
      <c r="G36" s="36"/>
      <c r="H36" s="36"/>
      <c r="I36" s="128">
        <v>0.15</v>
      </c>
      <c r="J36" s="127">
        <f>0</f>
        <v>0</v>
      </c>
      <c r="K36" s="36"/>
      <c r="L36" s="11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0" t="s">
        <v>47</v>
      </c>
      <c r="F37" s="127">
        <f>ROUND((SUM(BI97:BI224)),2)</f>
        <v>0</v>
      </c>
      <c r="G37" s="36"/>
      <c r="H37" s="36"/>
      <c r="I37" s="128">
        <v>0</v>
      </c>
      <c r="J37" s="127">
        <f>0</f>
        <v>0</v>
      </c>
      <c r="K37" s="36"/>
      <c r="L37" s="11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1"/>
      <c r="J38" s="36"/>
      <c r="K38" s="36"/>
      <c r="L38" s="11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9"/>
      <c r="D39" s="130" t="s">
        <v>48</v>
      </c>
      <c r="E39" s="131"/>
      <c r="F39" s="131"/>
      <c r="G39" s="132" t="s">
        <v>49</v>
      </c>
      <c r="H39" s="133" t="s">
        <v>50</v>
      </c>
      <c r="I39" s="134"/>
      <c r="J39" s="135">
        <f>SUM(J30:J37)</f>
        <v>0</v>
      </c>
      <c r="K39" s="136"/>
      <c r="L39" s="11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37"/>
      <c r="C40" s="138"/>
      <c r="D40" s="138"/>
      <c r="E40" s="138"/>
      <c r="F40" s="138"/>
      <c r="G40" s="138"/>
      <c r="H40" s="138"/>
      <c r="I40" s="139"/>
      <c r="J40" s="138"/>
      <c r="K40" s="138"/>
      <c r="L40" s="11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0"/>
      <c r="C44" s="141"/>
      <c r="D44" s="141"/>
      <c r="E44" s="141"/>
      <c r="F44" s="141"/>
      <c r="G44" s="141"/>
      <c r="H44" s="141"/>
      <c r="I44" s="142"/>
      <c r="J44" s="141"/>
      <c r="K44" s="141"/>
      <c r="L44" s="11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107</v>
      </c>
      <c r="D45" s="38"/>
      <c r="E45" s="38"/>
      <c r="F45" s="38"/>
      <c r="G45" s="38"/>
      <c r="H45" s="38"/>
      <c r="I45" s="111"/>
      <c r="J45" s="38"/>
      <c r="K45" s="38"/>
      <c r="L45" s="11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1"/>
      <c r="J46" s="38"/>
      <c r="K46" s="38"/>
      <c r="L46" s="11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1"/>
      <c r="J47" s="38"/>
      <c r="K47" s="38"/>
      <c r="L47" s="11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3.25" customHeight="1">
      <c r="A48" s="36"/>
      <c r="B48" s="37"/>
      <c r="C48" s="38"/>
      <c r="D48" s="38"/>
      <c r="E48" s="381" t="str">
        <f>E7</f>
        <v>Trutnov, ulice Školní  čp.13 - Sanace vlhkosti sklepních prostor, III.+IV. etapa</v>
      </c>
      <c r="F48" s="382"/>
      <c r="G48" s="382"/>
      <c r="H48" s="382"/>
      <c r="I48" s="111"/>
      <c r="J48" s="38"/>
      <c r="K48" s="38"/>
      <c r="L48" s="11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99</v>
      </c>
      <c r="D49" s="38"/>
      <c r="E49" s="38"/>
      <c r="F49" s="38"/>
      <c r="G49" s="38"/>
      <c r="H49" s="38"/>
      <c r="I49" s="111"/>
      <c r="J49" s="38"/>
      <c r="K49" s="38"/>
      <c r="L49" s="11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24.75" customHeight="1">
      <c r="A50" s="36"/>
      <c r="B50" s="37"/>
      <c r="C50" s="38"/>
      <c r="D50" s="38"/>
      <c r="E50" s="350" t="str">
        <f>E9</f>
        <v>04 - IV. Etapa - opravy vnějších omítek 1-2,5m nad soklem, oprava soklu, vnirřní malby v místě nových omí</v>
      </c>
      <c r="F50" s="380"/>
      <c r="G50" s="380"/>
      <c r="H50" s="380"/>
      <c r="I50" s="111"/>
      <c r="J50" s="38"/>
      <c r="K50" s="38"/>
      <c r="L50" s="11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1"/>
      <c r="J51" s="38"/>
      <c r="K51" s="38"/>
      <c r="L51" s="11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 xml:space="preserve"> </v>
      </c>
      <c r="G52" s="38"/>
      <c r="H52" s="38"/>
      <c r="I52" s="114" t="s">
        <v>23</v>
      </c>
      <c r="J52" s="61" t="str">
        <f>IF(J12="","",J12)</f>
        <v>10. 4. 2020</v>
      </c>
      <c r="K52" s="38"/>
      <c r="L52" s="11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1"/>
      <c r="J53" s="38"/>
      <c r="K53" s="38"/>
      <c r="L53" s="11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1" t="s">
        <v>25</v>
      </c>
      <c r="D54" s="38"/>
      <c r="E54" s="38"/>
      <c r="F54" s="29" t="str">
        <f>E15</f>
        <v>Město Trutnov</v>
      </c>
      <c r="G54" s="38"/>
      <c r="H54" s="38"/>
      <c r="I54" s="114" t="s">
        <v>31</v>
      </c>
      <c r="J54" s="34" t="str">
        <f>E21</f>
        <v>Ing. J.Chaloupský, Trutnov</v>
      </c>
      <c r="K54" s="38"/>
      <c r="L54" s="11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114" t="s">
        <v>34</v>
      </c>
      <c r="J55" s="34" t="str">
        <f>E24</f>
        <v>Ing.Jiřičková</v>
      </c>
      <c r="K55" s="38"/>
      <c r="L55" s="11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1"/>
      <c r="J56" s="38"/>
      <c r="K56" s="38"/>
      <c r="L56" s="11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3" t="s">
        <v>108</v>
      </c>
      <c r="D57" s="144"/>
      <c r="E57" s="144"/>
      <c r="F57" s="144"/>
      <c r="G57" s="144"/>
      <c r="H57" s="144"/>
      <c r="I57" s="145"/>
      <c r="J57" s="146" t="s">
        <v>109</v>
      </c>
      <c r="K57" s="144"/>
      <c r="L57" s="11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1"/>
      <c r="J58" s="38"/>
      <c r="K58" s="38"/>
      <c r="L58" s="11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47" t="s">
        <v>70</v>
      </c>
      <c r="D59" s="38"/>
      <c r="E59" s="38"/>
      <c r="F59" s="38"/>
      <c r="G59" s="38"/>
      <c r="H59" s="38"/>
      <c r="I59" s="111"/>
      <c r="J59" s="79">
        <f>J97</f>
        <v>0</v>
      </c>
      <c r="K59" s="38"/>
      <c r="L59" s="11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110</v>
      </c>
    </row>
    <row r="60" spans="2:12" s="9" customFormat="1" ht="24.9" customHeight="1">
      <c r="B60" s="148"/>
      <c r="C60" s="149"/>
      <c r="D60" s="150" t="s">
        <v>111</v>
      </c>
      <c r="E60" s="151"/>
      <c r="F60" s="151"/>
      <c r="G60" s="151"/>
      <c r="H60" s="151"/>
      <c r="I60" s="152"/>
      <c r="J60" s="153">
        <f>J98</f>
        <v>0</v>
      </c>
      <c r="K60" s="149"/>
      <c r="L60" s="154"/>
    </row>
    <row r="61" spans="2:12" s="10" customFormat="1" ht="19.95" customHeight="1">
      <c r="B61" s="155"/>
      <c r="C61" s="156"/>
      <c r="D61" s="157" t="s">
        <v>645</v>
      </c>
      <c r="E61" s="158"/>
      <c r="F61" s="158"/>
      <c r="G61" s="158"/>
      <c r="H61" s="158"/>
      <c r="I61" s="159"/>
      <c r="J61" s="160">
        <f>J99</f>
        <v>0</v>
      </c>
      <c r="K61" s="156"/>
      <c r="L61" s="161"/>
    </row>
    <row r="62" spans="2:12" s="10" customFormat="1" ht="19.95" customHeight="1">
      <c r="B62" s="155"/>
      <c r="C62" s="156"/>
      <c r="D62" s="157" t="s">
        <v>115</v>
      </c>
      <c r="E62" s="158"/>
      <c r="F62" s="158"/>
      <c r="G62" s="158"/>
      <c r="H62" s="158"/>
      <c r="I62" s="159"/>
      <c r="J62" s="160">
        <f>J103</f>
        <v>0</v>
      </c>
      <c r="K62" s="156"/>
      <c r="L62" s="161"/>
    </row>
    <row r="63" spans="2:12" s="10" customFormat="1" ht="19.95" customHeight="1">
      <c r="B63" s="155"/>
      <c r="C63" s="156"/>
      <c r="D63" s="157" t="s">
        <v>117</v>
      </c>
      <c r="E63" s="158"/>
      <c r="F63" s="158"/>
      <c r="G63" s="158"/>
      <c r="H63" s="158"/>
      <c r="I63" s="159"/>
      <c r="J63" s="160">
        <f>J142</f>
        <v>0</v>
      </c>
      <c r="K63" s="156"/>
      <c r="L63" s="161"/>
    </row>
    <row r="64" spans="2:12" s="10" customFormat="1" ht="19.95" customHeight="1">
      <c r="B64" s="155"/>
      <c r="C64" s="156"/>
      <c r="D64" s="157" t="s">
        <v>118</v>
      </c>
      <c r="E64" s="158"/>
      <c r="F64" s="158"/>
      <c r="G64" s="158"/>
      <c r="H64" s="158"/>
      <c r="I64" s="159"/>
      <c r="J64" s="160">
        <f>J176</f>
        <v>0</v>
      </c>
      <c r="K64" s="156"/>
      <c r="L64" s="161"/>
    </row>
    <row r="65" spans="2:12" s="10" customFormat="1" ht="19.95" customHeight="1">
      <c r="B65" s="155"/>
      <c r="C65" s="156"/>
      <c r="D65" s="157" t="s">
        <v>119</v>
      </c>
      <c r="E65" s="158"/>
      <c r="F65" s="158"/>
      <c r="G65" s="158"/>
      <c r="H65" s="158"/>
      <c r="I65" s="159"/>
      <c r="J65" s="160">
        <f>J181</f>
        <v>0</v>
      </c>
      <c r="K65" s="156"/>
      <c r="L65" s="161"/>
    </row>
    <row r="66" spans="2:12" s="9" customFormat="1" ht="24.9" customHeight="1">
      <c r="B66" s="148"/>
      <c r="C66" s="149"/>
      <c r="D66" s="150" t="s">
        <v>120</v>
      </c>
      <c r="E66" s="151"/>
      <c r="F66" s="151"/>
      <c r="G66" s="151"/>
      <c r="H66" s="151"/>
      <c r="I66" s="152"/>
      <c r="J66" s="153">
        <f>J183</f>
        <v>0</v>
      </c>
      <c r="K66" s="149"/>
      <c r="L66" s="154"/>
    </row>
    <row r="67" spans="2:12" s="10" customFormat="1" ht="19.95" customHeight="1">
      <c r="B67" s="155"/>
      <c r="C67" s="156"/>
      <c r="D67" s="157" t="s">
        <v>646</v>
      </c>
      <c r="E67" s="158"/>
      <c r="F67" s="158"/>
      <c r="G67" s="158"/>
      <c r="H67" s="158"/>
      <c r="I67" s="159"/>
      <c r="J67" s="160">
        <f>J184</f>
        <v>0</v>
      </c>
      <c r="K67" s="156"/>
      <c r="L67" s="161"/>
    </row>
    <row r="68" spans="2:12" s="10" customFormat="1" ht="19.95" customHeight="1">
      <c r="B68" s="155"/>
      <c r="C68" s="156"/>
      <c r="D68" s="157" t="s">
        <v>647</v>
      </c>
      <c r="E68" s="158"/>
      <c r="F68" s="158"/>
      <c r="G68" s="158"/>
      <c r="H68" s="158"/>
      <c r="I68" s="159"/>
      <c r="J68" s="160">
        <f>J186</f>
        <v>0</v>
      </c>
      <c r="K68" s="156"/>
      <c r="L68" s="161"/>
    </row>
    <row r="69" spans="2:12" s="10" customFormat="1" ht="19.95" customHeight="1">
      <c r="B69" s="155"/>
      <c r="C69" s="156"/>
      <c r="D69" s="157" t="s">
        <v>122</v>
      </c>
      <c r="E69" s="158"/>
      <c r="F69" s="158"/>
      <c r="G69" s="158"/>
      <c r="H69" s="158"/>
      <c r="I69" s="159"/>
      <c r="J69" s="160">
        <f>J189</f>
        <v>0</v>
      </c>
      <c r="K69" s="156"/>
      <c r="L69" s="161"/>
    </row>
    <row r="70" spans="2:12" s="10" customFormat="1" ht="19.95" customHeight="1">
      <c r="B70" s="155"/>
      <c r="C70" s="156"/>
      <c r="D70" s="157" t="s">
        <v>648</v>
      </c>
      <c r="E70" s="158"/>
      <c r="F70" s="158"/>
      <c r="G70" s="158"/>
      <c r="H70" s="158"/>
      <c r="I70" s="159"/>
      <c r="J70" s="160">
        <f>J200</f>
        <v>0</v>
      </c>
      <c r="K70" s="156"/>
      <c r="L70" s="161"/>
    </row>
    <row r="71" spans="2:12" s="9" customFormat="1" ht="24.9" customHeight="1">
      <c r="B71" s="148"/>
      <c r="C71" s="149"/>
      <c r="D71" s="150" t="s">
        <v>123</v>
      </c>
      <c r="E71" s="151"/>
      <c r="F71" s="151"/>
      <c r="G71" s="151"/>
      <c r="H71" s="151"/>
      <c r="I71" s="152"/>
      <c r="J71" s="153">
        <f>J212</f>
        <v>0</v>
      </c>
      <c r="K71" s="149"/>
      <c r="L71" s="154"/>
    </row>
    <row r="72" spans="2:12" s="10" customFormat="1" ht="19.95" customHeight="1">
      <c r="B72" s="155"/>
      <c r="C72" s="156"/>
      <c r="D72" s="157" t="s">
        <v>124</v>
      </c>
      <c r="E72" s="158"/>
      <c r="F72" s="158"/>
      <c r="G72" s="158"/>
      <c r="H72" s="158"/>
      <c r="I72" s="159"/>
      <c r="J72" s="160">
        <f>J213</f>
        <v>0</v>
      </c>
      <c r="K72" s="156"/>
      <c r="L72" s="161"/>
    </row>
    <row r="73" spans="2:12" s="9" customFormat="1" ht="24.9" customHeight="1">
      <c r="B73" s="148"/>
      <c r="C73" s="149"/>
      <c r="D73" s="150" t="s">
        <v>649</v>
      </c>
      <c r="E73" s="151"/>
      <c r="F73" s="151"/>
      <c r="G73" s="151"/>
      <c r="H73" s="151"/>
      <c r="I73" s="152"/>
      <c r="J73" s="153">
        <f>J215</f>
        <v>0</v>
      </c>
      <c r="K73" s="149"/>
      <c r="L73" s="154"/>
    </row>
    <row r="74" spans="2:12" s="10" customFormat="1" ht="19.95" customHeight="1">
      <c r="B74" s="155"/>
      <c r="C74" s="156"/>
      <c r="D74" s="157" t="s">
        <v>650</v>
      </c>
      <c r="E74" s="158"/>
      <c r="F74" s="158"/>
      <c r="G74" s="158"/>
      <c r="H74" s="158"/>
      <c r="I74" s="159"/>
      <c r="J74" s="160">
        <f>J216</f>
        <v>0</v>
      </c>
      <c r="K74" s="156"/>
      <c r="L74" s="161"/>
    </row>
    <row r="75" spans="2:12" s="9" customFormat="1" ht="24.9" customHeight="1">
      <c r="B75" s="148"/>
      <c r="C75" s="149"/>
      <c r="D75" s="150" t="s">
        <v>125</v>
      </c>
      <c r="E75" s="151"/>
      <c r="F75" s="151"/>
      <c r="G75" s="151"/>
      <c r="H75" s="151"/>
      <c r="I75" s="152"/>
      <c r="J75" s="153">
        <f>J220</f>
        <v>0</v>
      </c>
      <c r="K75" s="149"/>
      <c r="L75" s="154"/>
    </row>
    <row r="76" spans="2:12" s="10" customFormat="1" ht="19.95" customHeight="1">
      <c r="B76" s="155"/>
      <c r="C76" s="156"/>
      <c r="D76" s="157" t="s">
        <v>126</v>
      </c>
      <c r="E76" s="158"/>
      <c r="F76" s="158"/>
      <c r="G76" s="158"/>
      <c r="H76" s="158"/>
      <c r="I76" s="159"/>
      <c r="J76" s="160">
        <f>J221</f>
        <v>0</v>
      </c>
      <c r="K76" s="156"/>
      <c r="L76" s="161"/>
    </row>
    <row r="77" spans="2:12" s="10" customFormat="1" ht="19.95" customHeight="1">
      <c r="B77" s="155"/>
      <c r="C77" s="156"/>
      <c r="D77" s="157" t="s">
        <v>127</v>
      </c>
      <c r="E77" s="158"/>
      <c r="F77" s="158"/>
      <c r="G77" s="158"/>
      <c r="H77" s="158"/>
      <c r="I77" s="159"/>
      <c r="J77" s="160">
        <f>J223</f>
        <v>0</v>
      </c>
      <c r="K77" s="156"/>
      <c r="L77" s="161"/>
    </row>
    <row r="78" spans="1:31" s="2" customFormat="1" ht="21.75" customHeight="1">
      <c r="A78" s="36"/>
      <c r="B78" s="37"/>
      <c r="C78" s="38"/>
      <c r="D78" s="38"/>
      <c r="E78" s="38"/>
      <c r="F78" s="38"/>
      <c r="G78" s="38"/>
      <c r="H78" s="38"/>
      <c r="I78" s="111"/>
      <c r="J78" s="38"/>
      <c r="K78" s="38"/>
      <c r="L78" s="11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49"/>
      <c r="C79" s="50"/>
      <c r="D79" s="50"/>
      <c r="E79" s="50"/>
      <c r="F79" s="50"/>
      <c r="G79" s="50"/>
      <c r="H79" s="50"/>
      <c r="I79" s="139"/>
      <c r="J79" s="50"/>
      <c r="K79" s="50"/>
      <c r="L79" s="11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3" spans="1:31" s="2" customFormat="1" ht="6.9" customHeight="1">
      <c r="A83" s="36"/>
      <c r="B83" s="51"/>
      <c r="C83" s="52"/>
      <c r="D83" s="52"/>
      <c r="E83" s="52"/>
      <c r="F83" s="52"/>
      <c r="G83" s="52"/>
      <c r="H83" s="52"/>
      <c r="I83" s="142"/>
      <c r="J83" s="52"/>
      <c r="K83" s="52"/>
      <c r="L83" s="112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4.9" customHeight="1">
      <c r="A84" s="36"/>
      <c r="B84" s="37"/>
      <c r="C84" s="25" t="s">
        <v>128</v>
      </c>
      <c r="D84" s="38"/>
      <c r="E84" s="38"/>
      <c r="F84" s="38"/>
      <c r="G84" s="38"/>
      <c r="H84" s="38"/>
      <c r="I84" s="111"/>
      <c r="J84" s="38"/>
      <c r="K84" s="38"/>
      <c r="L84" s="112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" customHeight="1">
      <c r="A85" s="36"/>
      <c r="B85" s="37"/>
      <c r="C85" s="38"/>
      <c r="D85" s="38"/>
      <c r="E85" s="38"/>
      <c r="F85" s="38"/>
      <c r="G85" s="38"/>
      <c r="H85" s="38"/>
      <c r="I85" s="111"/>
      <c r="J85" s="38"/>
      <c r="K85" s="38"/>
      <c r="L85" s="112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16</v>
      </c>
      <c r="D86" s="38"/>
      <c r="E86" s="38"/>
      <c r="F86" s="38"/>
      <c r="G86" s="38"/>
      <c r="H86" s="38"/>
      <c r="I86" s="111"/>
      <c r="J86" s="38"/>
      <c r="K86" s="38"/>
      <c r="L86" s="112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23.25" customHeight="1">
      <c r="A87" s="36"/>
      <c r="B87" s="37"/>
      <c r="C87" s="38"/>
      <c r="D87" s="38"/>
      <c r="E87" s="381" t="str">
        <f>E7</f>
        <v>Trutnov, ulice Školní  čp.13 - Sanace vlhkosti sklepních prostor, III.+IV. etapa</v>
      </c>
      <c r="F87" s="382"/>
      <c r="G87" s="382"/>
      <c r="H87" s="382"/>
      <c r="I87" s="111"/>
      <c r="J87" s="38"/>
      <c r="K87" s="38"/>
      <c r="L87" s="112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99</v>
      </c>
      <c r="D88" s="38"/>
      <c r="E88" s="38"/>
      <c r="F88" s="38"/>
      <c r="G88" s="38"/>
      <c r="H88" s="38"/>
      <c r="I88" s="111"/>
      <c r="J88" s="38"/>
      <c r="K88" s="38"/>
      <c r="L88" s="112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24.75" customHeight="1">
      <c r="A89" s="36"/>
      <c r="B89" s="37"/>
      <c r="C89" s="38"/>
      <c r="D89" s="38"/>
      <c r="E89" s="350" t="str">
        <f>E9</f>
        <v>04 - IV. Etapa - opravy vnějších omítek 1-2,5m nad soklem, oprava soklu, vnirřní malby v místě nových omí</v>
      </c>
      <c r="F89" s="380"/>
      <c r="G89" s="380"/>
      <c r="H89" s="380"/>
      <c r="I89" s="111"/>
      <c r="J89" s="38"/>
      <c r="K89" s="38"/>
      <c r="L89" s="112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" customHeight="1">
      <c r="A90" s="36"/>
      <c r="B90" s="37"/>
      <c r="C90" s="38"/>
      <c r="D90" s="38"/>
      <c r="E90" s="38"/>
      <c r="F90" s="38"/>
      <c r="G90" s="38"/>
      <c r="H90" s="38"/>
      <c r="I90" s="111"/>
      <c r="J90" s="38"/>
      <c r="K90" s="38"/>
      <c r="L90" s="112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1" t="s">
        <v>21</v>
      </c>
      <c r="D91" s="38"/>
      <c r="E91" s="38"/>
      <c r="F91" s="29" t="str">
        <f>F12</f>
        <v xml:space="preserve"> </v>
      </c>
      <c r="G91" s="38"/>
      <c r="H91" s="38"/>
      <c r="I91" s="114" t="s">
        <v>23</v>
      </c>
      <c r="J91" s="61" t="str">
        <f>IF(J12="","",J12)</f>
        <v>10. 4. 2020</v>
      </c>
      <c r="K91" s="38"/>
      <c r="L91" s="112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" customHeight="1">
      <c r="A92" s="36"/>
      <c r="B92" s="37"/>
      <c r="C92" s="38"/>
      <c r="D92" s="38"/>
      <c r="E92" s="38"/>
      <c r="F92" s="38"/>
      <c r="G92" s="38"/>
      <c r="H92" s="38"/>
      <c r="I92" s="111"/>
      <c r="J92" s="38"/>
      <c r="K92" s="38"/>
      <c r="L92" s="112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25.65" customHeight="1">
      <c r="A93" s="36"/>
      <c r="B93" s="37"/>
      <c r="C93" s="31" t="s">
        <v>25</v>
      </c>
      <c r="D93" s="38"/>
      <c r="E93" s="38"/>
      <c r="F93" s="29" t="str">
        <f>E15</f>
        <v>Město Trutnov</v>
      </c>
      <c r="G93" s="38"/>
      <c r="H93" s="38"/>
      <c r="I93" s="114" t="s">
        <v>31</v>
      </c>
      <c r="J93" s="34" t="str">
        <f>E21</f>
        <v>Ing. J.Chaloupský, Trutnov</v>
      </c>
      <c r="K93" s="38"/>
      <c r="L93" s="112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1" t="s">
        <v>29</v>
      </c>
      <c r="D94" s="38"/>
      <c r="E94" s="38"/>
      <c r="F94" s="29" t="str">
        <f>IF(E18="","",E18)</f>
        <v>Vyplň údaj</v>
      </c>
      <c r="G94" s="38"/>
      <c r="H94" s="38"/>
      <c r="I94" s="114" t="s">
        <v>34</v>
      </c>
      <c r="J94" s="34" t="str">
        <f>E24</f>
        <v>Ing.Jiřičková</v>
      </c>
      <c r="K94" s="38"/>
      <c r="L94" s="112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5" customHeight="1">
      <c r="A95" s="36"/>
      <c r="B95" s="37"/>
      <c r="C95" s="38"/>
      <c r="D95" s="38"/>
      <c r="E95" s="38"/>
      <c r="F95" s="38"/>
      <c r="G95" s="38"/>
      <c r="H95" s="38"/>
      <c r="I95" s="111"/>
      <c r="J95" s="38"/>
      <c r="K95" s="38"/>
      <c r="L95" s="112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11" customFormat="1" ht="29.25" customHeight="1">
      <c r="A96" s="162"/>
      <c r="B96" s="163"/>
      <c r="C96" s="164" t="s">
        <v>129</v>
      </c>
      <c r="D96" s="165" t="s">
        <v>57</v>
      </c>
      <c r="E96" s="165" t="s">
        <v>53</v>
      </c>
      <c r="F96" s="165" t="s">
        <v>54</v>
      </c>
      <c r="G96" s="165" t="s">
        <v>130</v>
      </c>
      <c r="H96" s="165" t="s">
        <v>131</v>
      </c>
      <c r="I96" s="166" t="s">
        <v>132</v>
      </c>
      <c r="J96" s="165" t="s">
        <v>109</v>
      </c>
      <c r="K96" s="167" t="s">
        <v>133</v>
      </c>
      <c r="L96" s="168"/>
      <c r="M96" s="70" t="s">
        <v>19</v>
      </c>
      <c r="N96" s="71" t="s">
        <v>42</v>
      </c>
      <c r="O96" s="71" t="s">
        <v>134</v>
      </c>
      <c r="P96" s="71" t="s">
        <v>135</v>
      </c>
      <c r="Q96" s="71" t="s">
        <v>136</v>
      </c>
      <c r="R96" s="71" t="s">
        <v>137</v>
      </c>
      <c r="S96" s="71" t="s">
        <v>138</v>
      </c>
      <c r="T96" s="72" t="s">
        <v>139</v>
      </c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</row>
    <row r="97" spans="1:63" s="2" customFormat="1" ht="22.95" customHeight="1">
      <c r="A97" s="36"/>
      <c r="B97" s="37"/>
      <c r="C97" s="77" t="s">
        <v>140</v>
      </c>
      <c r="D97" s="38"/>
      <c r="E97" s="38"/>
      <c r="F97" s="38"/>
      <c r="G97" s="38"/>
      <c r="H97" s="38"/>
      <c r="I97" s="111"/>
      <c r="J97" s="169">
        <f>BK97</f>
        <v>0</v>
      </c>
      <c r="K97" s="38"/>
      <c r="L97" s="41"/>
      <c r="M97" s="73"/>
      <c r="N97" s="170"/>
      <c r="O97" s="74"/>
      <c r="P97" s="171">
        <f>P98+P183+P212+P215+P220</f>
        <v>0</v>
      </c>
      <c r="Q97" s="74"/>
      <c r="R97" s="171">
        <f>R98+R183+R212+R215+R220</f>
        <v>20.926810259999996</v>
      </c>
      <c r="S97" s="74"/>
      <c r="T97" s="172">
        <f>T98+T183+T212+T215+T220</f>
        <v>17.3968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71</v>
      </c>
      <c r="AU97" s="19" t="s">
        <v>110</v>
      </c>
      <c r="BK97" s="173">
        <f>BK98+BK183+BK212+BK215+BK220</f>
        <v>0</v>
      </c>
    </row>
    <row r="98" spans="2:63" s="12" customFormat="1" ht="25.95" customHeight="1">
      <c r="B98" s="174"/>
      <c r="C98" s="175"/>
      <c r="D98" s="176" t="s">
        <v>71</v>
      </c>
      <c r="E98" s="177" t="s">
        <v>141</v>
      </c>
      <c r="F98" s="177" t="s">
        <v>142</v>
      </c>
      <c r="G98" s="175"/>
      <c r="H98" s="175"/>
      <c r="I98" s="178"/>
      <c r="J98" s="179">
        <f>BK98</f>
        <v>0</v>
      </c>
      <c r="K98" s="175"/>
      <c r="L98" s="180"/>
      <c r="M98" s="181"/>
      <c r="N98" s="182"/>
      <c r="O98" s="182"/>
      <c r="P98" s="183">
        <f>P99+P103+P142+P176+P181</f>
        <v>0</v>
      </c>
      <c r="Q98" s="182"/>
      <c r="R98" s="183">
        <f>R99+R103+R142+R176+R181</f>
        <v>19.615224499999997</v>
      </c>
      <c r="S98" s="182"/>
      <c r="T98" s="184">
        <f>T99+T103+T142+T176+T181</f>
        <v>17.3968</v>
      </c>
      <c r="AR98" s="185" t="s">
        <v>80</v>
      </c>
      <c r="AT98" s="186" t="s">
        <v>71</v>
      </c>
      <c r="AU98" s="186" t="s">
        <v>72</v>
      </c>
      <c r="AY98" s="185" t="s">
        <v>143</v>
      </c>
      <c r="BK98" s="187">
        <f>BK99+BK103+BK142+BK176+BK181</f>
        <v>0</v>
      </c>
    </row>
    <row r="99" spans="2:63" s="12" customFormat="1" ht="22.95" customHeight="1">
      <c r="B99" s="174"/>
      <c r="C99" s="175"/>
      <c r="D99" s="176" t="s">
        <v>71</v>
      </c>
      <c r="E99" s="188" t="s">
        <v>160</v>
      </c>
      <c r="F99" s="188" t="s">
        <v>651</v>
      </c>
      <c r="G99" s="175"/>
      <c r="H99" s="175"/>
      <c r="I99" s="178"/>
      <c r="J99" s="189">
        <f>BK99</f>
        <v>0</v>
      </c>
      <c r="K99" s="175"/>
      <c r="L99" s="180"/>
      <c r="M99" s="181"/>
      <c r="N99" s="182"/>
      <c r="O99" s="182"/>
      <c r="P99" s="183">
        <f>SUM(P100:P102)</f>
        <v>0</v>
      </c>
      <c r="Q99" s="182"/>
      <c r="R99" s="183">
        <f>SUM(R100:R102)</f>
        <v>6.8136336</v>
      </c>
      <c r="S99" s="182"/>
      <c r="T99" s="184">
        <f>SUM(T100:T102)</f>
        <v>0</v>
      </c>
      <c r="AR99" s="185" t="s">
        <v>80</v>
      </c>
      <c r="AT99" s="186" t="s">
        <v>71</v>
      </c>
      <c r="AU99" s="186" t="s">
        <v>80</v>
      </c>
      <c r="AY99" s="185" t="s">
        <v>143</v>
      </c>
      <c r="BK99" s="187">
        <f>SUM(BK100:BK102)</f>
        <v>0</v>
      </c>
    </row>
    <row r="100" spans="1:65" s="2" customFormat="1" ht="22.8">
      <c r="A100" s="36"/>
      <c r="B100" s="37"/>
      <c r="C100" s="190" t="s">
        <v>80</v>
      </c>
      <c r="D100" s="190" t="s">
        <v>145</v>
      </c>
      <c r="E100" s="191" t="s">
        <v>652</v>
      </c>
      <c r="F100" s="192" t="s">
        <v>653</v>
      </c>
      <c r="G100" s="193" t="s">
        <v>182</v>
      </c>
      <c r="H100" s="194">
        <v>58.86</v>
      </c>
      <c r="I100" s="195"/>
      <c r="J100" s="196">
        <f>ROUND(I100*H100,2)</f>
        <v>0</v>
      </c>
      <c r="K100" s="192" t="s">
        <v>149</v>
      </c>
      <c r="L100" s="41"/>
      <c r="M100" s="197" t="s">
        <v>19</v>
      </c>
      <c r="N100" s="198" t="s">
        <v>43</v>
      </c>
      <c r="O100" s="66"/>
      <c r="P100" s="199">
        <f>O100*H100</f>
        <v>0</v>
      </c>
      <c r="Q100" s="199">
        <v>0.11576</v>
      </c>
      <c r="R100" s="199">
        <f>Q100*H100</f>
        <v>6.8136336</v>
      </c>
      <c r="S100" s="199">
        <v>0</v>
      </c>
      <c r="T100" s="20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1" t="s">
        <v>150</v>
      </c>
      <c r="AT100" s="201" t="s">
        <v>145</v>
      </c>
      <c r="AU100" s="201" t="s">
        <v>82</v>
      </c>
      <c r="AY100" s="19" t="s">
        <v>143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19" t="s">
        <v>80</v>
      </c>
      <c r="BK100" s="202">
        <f>ROUND(I100*H100,2)</f>
        <v>0</v>
      </c>
      <c r="BL100" s="19" t="s">
        <v>150</v>
      </c>
      <c r="BM100" s="201" t="s">
        <v>654</v>
      </c>
    </row>
    <row r="101" spans="2:51" s="16" customFormat="1" ht="12">
      <c r="B101" s="247"/>
      <c r="C101" s="248"/>
      <c r="D101" s="205" t="s">
        <v>152</v>
      </c>
      <c r="E101" s="249" t="s">
        <v>19</v>
      </c>
      <c r="F101" s="250" t="s">
        <v>655</v>
      </c>
      <c r="G101" s="248"/>
      <c r="H101" s="249" t="s">
        <v>19</v>
      </c>
      <c r="I101" s="251"/>
      <c r="J101" s="248"/>
      <c r="K101" s="248"/>
      <c r="L101" s="252"/>
      <c r="M101" s="253"/>
      <c r="N101" s="254"/>
      <c r="O101" s="254"/>
      <c r="P101" s="254"/>
      <c r="Q101" s="254"/>
      <c r="R101" s="254"/>
      <c r="S101" s="254"/>
      <c r="T101" s="255"/>
      <c r="AT101" s="256" t="s">
        <v>152</v>
      </c>
      <c r="AU101" s="256" t="s">
        <v>82</v>
      </c>
      <c r="AV101" s="16" t="s">
        <v>80</v>
      </c>
      <c r="AW101" s="16" t="s">
        <v>33</v>
      </c>
      <c r="AX101" s="16" t="s">
        <v>72</v>
      </c>
      <c r="AY101" s="256" t="s">
        <v>143</v>
      </c>
    </row>
    <row r="102" spans="2:51" s="13" customFormat="1" ht="12">
      <c r="B102" s="203"/>
      <c r="C102" s="204"/>
      <c r="D102" s="205" t="s">
        <v>152</v>
      </c>
      <c r="E102" s="206" t="s">
        <v>19</v>
      </c>
      <c r="F102" s="207" t="s">
        <v>656</v>
      </c>
      <c r="G102" s="204"/>
      <c r="H102" s="208">
        <v>58.86</v>
      </c>
      <c r="I102" s="209"/>
      <c r="J102" s="204"/>
      <c r="K102" s="204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152</v>
      </c>
      <c r="AU102" s="214" t="s">
        <v>82</v>
      </c>
      <c r="AV102" s="13" t="s">
        <v>82</v>
      </c>
      <c r="AW102" s="13" t="s">
        <v>33</v>
      </c>
      <c r="AX102" s="13" t="s">
        <v>80</v>
      </c>
      <c r="AY102" s="214" t="s">
        <v>143</v>
      </c>
    </row>
    <row r="103" spans="2:63" s="12" customFormat="1" ht="22.95" customHeight="1">
      <c r="B103" s="174"/>
      <c r="C103" s="175"/>
      <c r="D103" s="176" t="s">
        <v>71</v>
      </c>
      <c r="E103" s="188" t="s">
        <v>179</v>
      </c>
      <c r="F103" s="188" t="s">
        <v>277</v>
      </c>
      <c r="G103" s="175"/>
      <c r="H103" s="175"/>
      <c r="I103" s="178"/>
      <c r="J103" s="189">
        <f>BK103</f>
        <v>0</v>
      </c>
      <c r="K103" s="175"/>
      <c r="L103" s="180"/>
      <c r="M103" s="181"/>
      <c r="N103" s="182"/>
      <c r="O103" s="182"/>
      <c r="P103" s="183">
        <f>SUM(P104:P141)</f>
        <v>0</v>
      </c>
      <c r="Q103" s="182"/>
      <c r="R103" s="183">
        <f>SUM(R104:R141)</f>
        <v>10.581590899999998</v>
      </c>
      <c r="S103" s="182"/>
      <c r="T103" s="184">
        <f>SUM(T104:T141)</f>
        <v>0</v>
      </c>
      <c r="AR103" s="185" t="s">
        <v>80</v>
      </c>
      <c r="AT103" s="186" t="s">
        <v>71</v>
      </c>
      <c r="AU103" s="186" t="s">
        <v>80</v>
      </c>
      <c r="AY103" s="185" t="s">
        <v>143</v>
      </c>
      <c r="BK103" s="187">
        <f>SUM(BK104:BK141)</f>
        <v>0</v>
      </c>
    </row>
    <row r="104" spans="1:65" s="2" customFormat="1" ht="34.2">
      <c r="A104" s="36"/>
      <c r="B104" s="37"/>
      <c r="C104" s="190" t="s">
        <v>82</v>
      </c>
      <c r="D104" s="190" t="s">
        <v>145</v>
      </c>
      <c r="E104" s="191" t="s">
        <v>657</v>
      </c>
      <c r="F104" s="192" t="s">
        <v>658</v>
      </c>
      <c r="G104" s="193" t="s">
        <v>182</v>
      </c>
      <c r="H104" s="194">
        <v>21.645</v>
      </c>
      <c r="I104" s="195"/>
      <c r="J104" s="196">
        <f>ROUND(I104*H104,2)</f>
        <v>0</v>
      </c>
      <c r="K104" s="192" t="s">
        <v>149</v>
      </c>
      <c r="L104" s="41"/>
      <c r="M104" s="197" t="s">
        <v>19</v>
      </c>
      <c r="N104" s="198" t="s">
        <v>43</v>
      </c>
      <c r="O104" s="66"/>
      <c r="P104" s="199">
        <f>O104*H104</f>
        <v>0</v>
      </c>
      <c r="Q104" s="199">
        <v>0.00026</v>
      </c>
      <c r="R104" s="199">
        <f>Q104*H104</f>
        <v>0.005627699999999999</v>
      </c>
      <c r="S104" s="199">
        <v>0</v>
      </c>
      <c r="T104" s="20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1" t="s">
        <v>150</v>
      </c>
      <c r="AT104" s="201" t="s">
        <v>145</v>
      </c>
      <c r="AU104" s="201" t="s">
        <v>82</v>
      </c>
      <c r="AY104" s="19" t="s">
        <v>143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19" t="s">
        <v>80</v>
      </c>
      <c r="BK104" s="202">
        <f>ROUND(I104*H104,2)</f>
        <v>0</v>
      </c>
      <c r="BL104" s="19" t="s">
        <v>150</v>
      </c>
      <c r="BM104" s="201" t="s">
        <v>659</v>
      </c>
    </row>
    <row r="105" spans="2:51" s="13" customFormat="1" ht="12">
      <c r="B105" s="203"/>
      <c r="C105" s="204"/>
      <c r="D105" s="205" t="s">
        <v>152</v>
      </c>
      <c r="E105" s="206" t="s">
        <v>19</v>
      </c>
      <c r="F105" s="207" t="s">
        <v>660</v>
      </c>
      <c r="G105" s="204"/>
      <c r="H105" s="208">
        <v>2.8</v>
      </c>
      <c r="I105" s="209"/>
      <c r="J105" s="204"/>
      <c r="K105" s="204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152</v>
      </c>
      <c r="AU105" s="214" t="s">
        <v>82</v>
      </c>
      <c r="AV105" s="13" t="s">
        <v>82</v>
      </c>
      <c r="AW105" s="13" t="s">
        <v>33</v>
      </c>
      <c r="AX105" s="13" t="s">
        <v>72</v>
      </c>
      <c r="AY105" s="214" t="s">
        <v>143</v>
      </c>
    </row>
    <row r="106" spans="2:51" s="13" customFormat="1" ht="12">
      <c r="B106" s="203"/>
      <c r="C106" s="204"/>
      <c r="D106" s="205" t="s">
        <v>152</v>
      </c>
      <c r="E106" s="206" t="s">
        <v>19</v>
      </c>
      <c r="F106" s="207" t="s">
        <v>661</v>
      </c>
      <c r="G106" s="204"/>
      <c r="H106" s="208">
        <v>18.845</v>
      </c>
      <c r="I106" s="209"/>
      <c r="J106" s="204"/>
      <c r="K106" s="204"/>
      <c r="L106" s="210"/>
      <c r="M106" s="211"/>
      <c r="N106" s="212"/>
      <c r="O106" s="212"/>
      <c r="P106" s="212"/>
      <c r="Q106" s="212"/>
      <c r="R106" s="212"/>
      <c r="S106" s="212"/>
      <c r="T106" s="213"/>
      <c r="AT106" s="214" t="s">
        <v>152</v>
      </c>
      <c r="AU106" s="214" t="s">
        <v>82</v>
      </c>
      <c r="AV106" s="13" t="s">
        <v>82</v>
      </c>
      <c r="AW106" s="13" t="s">
        <v>33</v>
      </c>
      <c r="AX106" s="13" t="s">
        <v>72</v>
      </c>
      <c r="AY106" s="214" t="s">
        <v>143</v>
      </c>
    </row>
    <row r="107" spans="2:51" s="14" customFormat="1" ht="12">
      <c r="B107" s="215"/>
      <c r="C107" s="216"/>
      <c r="D107" s="205" t="s">
        <v>152</v>
      </c>
      <c r="E107" s="217" t="s">
        <v>19</v>
      </c>
      <c r="F107" s="218" t="s">
        <v>159</v>
      </c>
      <c r="G107" s="216"/>
      <c r="H107" s="219">
        <v>21.645</v>
      </c>
      <c r="I107" s="220"/>
      <c r="J107" s="216"/>
      <c r="K107" s="216"/>
      <c r="L107" s="221"/>
      <c r="M107" s="222"/>
      <c r="N107" s="223"/>
      <c r="O107" s="223"/>
      <c r="P107" s="223"/>
      <c r="Q107" s="223"/>
      <c r="R107" s="223"/>
      <c r="S107" s="223"/>
      <c r="T107" s="224"/>
      <c r="AT107" s="225" t="s">
        <v>152</v>
      </c>
      <c r="AU107" s="225" t="s">
        <v>82</v>
      </c>
      <c r="AV107" s="14" t="s">
        <v>160</v>
      </c>
      <c r="AW107" s="14" t="s">
        <v>33</v>
      </c>
      <c r="AX107" s="14" t="s">
        <v>80</v>
      </c>
      <c r="AY107" s="225" t="s">
        <v>143</v>
      </c>
    </row>
    <row r="108" spans="1:65" s="2" customFormat="1" ht="34.2">
      <c r="A108" s="36"/>
      <c r="B108" s="37"/>
      <c r="C108" s="190" t="s">
        <v>160</v>
      </c>
      <c r="D108" s="190" t="s">
        <v>145</v>
      </c>
      <c r="E108" s="191" t="s">
        <v>662</v>
      </c>
      <c r="F108" s="192" t="s">
        <v>663</v>
      </c>
      <c r="G108" s="193" t="s">
        <v>182</v>
      </c>
      <c r="H108" s="194">
        <v>141.82</v>
      </c>
      <c r="I108" s="195"/>
      <c r="J108" s="196">
        <f>ROUND(I108*H108,2)</f>
        <v>0</v>
      </c>
      <c r="K108" s="192" t="s">
        <v>19</v>
      </c>
      <c r="L108" s="41"/>
      <c r="M108" s="197" t="s">
        <v>19</v>
      </c>
      <c r="N108" s="198" t="s">
        <v>43</v>
      </c>
      <c r="O108" s="66"/>
      <c r="P108" s="199">
        <f>O108*H108</f>
        <v>0</v>
      </c>
      <c r="Q108" s="199">
        <v>0.00026</v>
      </c>
      <c r="R108" s="199">
        <f>Q108*H108</f>
        <v>0.036873199999999995</v>
      </c>
      <c r="S108" s="199">
        <v>0</v>
      </c>
      <c r="T108" s="20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1" t="s">
        <v>150</v>
      </c>
      <c r="AT108" s="201" t="s">
        <v>145</v>
      </c>
      <c r="AU108" s="201" t="s">
        <v>82</v>
      </c>
      <c r="AY108" s="19" t="s">
        <v>143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19" t="s">
        <v>80</v>
      </c>
      <c r="BK108" s="202">
        <f>ROUND(I108*H108,2)</f>
        <v>0</v>
      </c>
      <c r="BL108" s="19" t="s">
        <v>150</v>
      </c>
      <c r="BM108" s="201" t="s">
        <v>664</v>
      </c>
    </row>
    <row r="109" spans="2:51" s="13" customFormat="1" ht="12">
      <c r="B109" s="203"/>
      <c r="C109" s="204"/>
      <c r="D109" s="205" t="s">
        <v>152</v>
      </c>
      <c r="E109" s="206" t="s">
        <v>19</v>
      </c>
      <c r="F109" s="207" t="s">
        <v>665</v>
      </c>
      <c r="G109" s="204"/>
      <c r="H109" s="208">
        <v>141.82</v>
      </c>
      <c r="I109" s="209"/>
      <c r="J109" s="204"/>
      <c r="K109" s="204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152</v>
      </c>
      <c r="AU109" s="214" t="s">
        <v>82</v>
      </c>
      <c r="AV109" s="13" t="s">
        <v>82</v>
      </c>
      <c r="AW109" s="13" t="s">
        <v>33</v>
      </c>
      <c r="AX109" s="13" t="s">
        <v>80</v>
      </c>
      <c r="AY109" s="214" t="s">
        <v>143</v>
      </c>
    </row>
    <row r="110" spans="1:65" s="2" customFormat="1" ht="45.6">
      <c r="A110" s="36"/>
      <c r="B110" s="37"/>
      <c r="C110" s="190" t="s">
        <v>150</v>
      </c>
      <c r="D110" s="190" t="s">
        <v>145</v>
      </c>
      <c r="E110" s="191" t="s">
        <v>666</v>
      </c>
      <c r="F110" s="192" t="s">
        <v>667</v>
      </c>
      <c r="G110" s="193" t="s">
        <v>182</v>
      </c>
      <c r="H110" s="194">
        <v>34.82</v>
      </c>
      <c r="I110" s="195"/>
      <c r="J110" s="196">
        <f>ROUND(I110*H110,2)</f>
        <v>0</v>
      </c>
      <c r="K110" s="192" t="s">
        <v>19</v>
      </c>
      <c r="L110" s="41"/>
      <c r="M110" s="197" t="s">
        <v>19</v>
      </c>
      <c r="N110" s="198" t="s">
        <v>43</v>
      </c>
      <c r="O110" s="66"/>
      <c r="P110" s="199">
        <f>O110*H110</f>
        <v>0</v>
      </c>
      <c r="Q110" s="199">
        <v>0.0644</v>
      </c>
      <c r="R110" s="199">
        <f>Q110*H110</f>
        <v>2.242408</v>
      </c>
      <c r="S110" s="199">
        <v>0</v>
      </c>
      <c r="T110" s="20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1" t="s">
        <v>150</v>
      </c>
      <c r="AT110" s="201" t="s">
        <v>145</v>
      </c>
      <c r="AU110" s="201" t="s">
        <v>82</v>
      </c>
      <c r="AY110" s="19" t="s">
        <v>143</v>
      </c>
      <c r="BE110" s="202">
        <f>IF(N110="základní",J110,0)</f>
        <v>0</v>
      </c>
      <c r="BF110" s="202">
        <f>IF(N110="snížená",J110,0)</f>
        <v>0</v>
      </c>
      <c r="BG110" s="202">
        <f>IF(N110="zákl. přenesená",J110,0)</f>
        <v>0</v>
      </c>
      <c r="BH110" s="202">
        <f>IF(N110="sníž. přenesená",J110,0)</f>
        <v>0</v>
      </c>
      <c r="BI110" s="202">
        <f>IF(N110="nulová",J110,0)</f>
        <v>0</v>
      </c>
      <c r="BJ110" s="19" t="s">
        <v>80</v>
      </c>
      <c r="BK110" s="202">
        <f>ROUND(I110*H110,2)</f>
        <v>0</v>
      </c>
      <c r="BL110" s="19" t="s">
        <v>150</v>
      </c>
      <c r="BM110" s="201" t="s">
        <v>668</v>
      </c>
    </row>
    <row r="111" spans="2:51" s="13" customFormat="1" ht="12">
      <c r="B111" s="203"/>
      <c r="C111" s="204"/>
      <c r="D111" s="205" t="s">
        <v>152</v>
      </c>
      <c r="E111" s="206" t="s">
        <v>19</v>
      </c>
      <c r="F111" s="207" t="s">
        <v>669</v>
      </c>
      <c r="G111" s="204"/>
      <c r="H111" s="208">
        <v>34.82</v>
      </c>
      <c r="I111" s="209"/>
      <c r="J111" s="204"/>
      <c r="K111" s="204"/>
      <c r="L111" s="210"/>
      <c r="M111" s="211"/>
      <c r="N111" s="212"/>
      <c r="O111" s="212"/>
      <c r="P111" s="212"/>
      <c r="Q111" s="212"/>
      <c r="R111" s="212"/>
      <c r="S111" s="212"/>
      <c r="T111" s="213"/>
      <c r="AT111" s="214" t="s">
        <v>152</v>
      </c>
      <c r="AU111" s="214" t="s">
        <v>82</v>
      </c>
      <c r="AV111" s="13" t="s">
        <v>82</v>
      </c>
      <c r="AW111" s="13" t="s">
        <v>33</v>
      </c>
      <c r="AX111" s="13" t="s">
        <v>80</v>
      </c>
      <c r="AY111" s="214" t="s">
        <v>143</v>
      </c>
    </row>
    <row r="112" spans="1:65" s="2" customFormat="1" ht="45.6">
      <c r="A112" s="36"/>
      <c r="B112" s="37"/>
      <c r="C112" s="190" t="s">
        <v>174</v>
      </c>
      <c r="D112" s="190" t="s">
        <v>145</v>
      </c>
      <c r="E112" s="191" t="s">
        <v>670</v>
      </c>
      <c r="F112" s="192" t="s">
        <v>671</v>
      </c>
      <c r="G112" s="193" t="s">
        <v>182</v>
      </c>
      <c r="H112" s="194">
        <v>5.33</v>
      </c>
      <c r="I112" s="195"/>
      <c r="J112" s="196">
        <f>ROUND(I112*H112,2)</f>
        <v>0</v>
      </c>
      <c r="K112" s="192" t="s">
        <v>19</v>
      </c>
      <c r="L112" s="41"/>
      <c r="M112" s="197" t="s">
        <v>19</v>
      </c>
      <c r="N112" s="198" t="s">
        <v>43</v>
      </c>
      <c r="O112" s="66"/>
      <c r="P112" s="199">
        <f>O112*H112</f>
        <v>0</v>
      </c>
      <c r="Q112" s="199">
        <v>0.0644</v>
      </c>
      <c r="R112" s="199">
        <f>Q112*H112</f>
        <v>0.343252</v>
      </c>
      <c r="S112" s="199">
        <v>0</v>
      </c>
      <c r="T112" s="20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1" t="s">
        <v>150</v>
      </c>
      <c r="AT112" s="201" t="s">
        <v>145</v>
      </c>
      <c r="AU112" s="201" t="s">
        <v>82</v>
      </c>
      <c r="AY112" s="19" t="s">
        <v>143</v>
      </c>
      <c r="BE112" s="202">
        <f>IF(N112="základní",J112,0)</f>
        <v>0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19" t="s">
        <v>80</v>
      </c>
      <c r="BK112" s="202">
        <f>ROUND(I112*H112,2)</f>
        <v>0</v>
      </c>
      <c r="BL112" s="19" t="s">
        <v>150</v>
      </c>
      <c r="BM112" s="201" t="s">
        <v>672</v>
      </c>
    </row>
    <row r="113" spans="2:51" s="13" customFormat="1" ht="12">
      <c r="B113" s="203"/>
      <c r="C113" s="204"/>
      <c r="D113" s="205" t="s">
        <v>152</v>
      </c>
      <c r="E113" s="206" t="s">
        <v>19</v>
      </c>
      <c r="F113" s="207" t="s">
        <v>673</v>
      </c>
      <c r="G113" s="204"/>
      <c r="H113" s="208">
        <v>5.33</v>
      </c>
      <c r="I113" s="209"/>
      <c r="J113" s="204"/>
      <c r="K113" s="204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152</v>
      </c>
      <c r="AU113" s="214" t="s">
        <v>82</v>
      </c>
      <c r="AV113" s="13" t="s">
        <v>82</v>
      </c>
      <c r="AW113" s="13" t="s">
        <v>33</v>
      </c>
      <c r="AX113" s="13" t="s">
        <v>72</v>
      </c>
      <c r="AY113" s="214" t="s">
        <v>143</v>
      </c>
    </row>
    <row r="114" spans="2:51" s="14" customFormat="1" ht="12">
      <c r="B114" s="215"/>
      <c r="C114" s="216"/>
      <c r="D114" s="205" t="s">
        <v>152</v>
      </c>
      <c r="E114" s="217" t="s">
        <v>636</v>
      </c>
      <c r="F114" s="218" t="s">
        <v>159</v>
      </c>
      <c r="G114" s="216"/>
      <c r="H114" s="219">
        <v>5.33</v>
      </c>
      <c r="I114" s="220"/>
      <c r="J114" s="216"/>
      <c r="K114" s="216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152</v>
      </c>
      <c r="AU114" s="225" t="s">
        <v>82</v>
      </c>
      <c r="AV114" s="14" t="s">
        <v>160</v>
      </c>
      <c r="AW114" s="14" t="s">
        <v>33</v>
      </c>
      <c r="AX114" s="14" t="s">
        <v>80</v>
      </c>
      <c r="AY114" s="225" t="s">
        <v>143</v>
      </c>
    </row>
    <row r="115" spans="1:65" s="2" customFormat="1" ht="45.6">
      <c r="A115" s="36"/>
      <c r="B115" s="37"/>
      <c r="C115" s="190" t="s">
        <v>179</v>
      </c>
      <c r="D115" s="190" t="s">
        <v>145</v>
      </c>
      <c r="E115" s="191" t="s">
        <v>674</v>
      </c>
      <c r="F115" s="192" t="s">
        <v>675</v>
      </c>
      <c r="G115" s="193" t="s">
        <v>182</v>
      </c>
      <c r="H115" s="194">
        <v>24.7</v>
      </c>
      <c r="I115" s="195"/>
      <c r="J115" s="196">
        <f>ROUND(I115*H115,2)</f>
        <v>0</v>
      </c>
      <c r="K115" s="192" t="s">
        <v>19</v>
      </c>
      <c r="L115" s="41"/>
      <c r="M115" s="197" t="s">
        <v>19</v>
      </c>
      <c r="N115" s="198" t="s">
        <v>43</v>
      </c>
      <c r="O115" s="66"/>
      <c r="P115" s="199">
        <f>O115*H115</f>
        <v>0</v>
      </c>
      <c r="Q115" s="199">
        <v>0.0644</v>
      </c>
      <c r="R115" s="199">
        <f>Q115*H115</f>
        <v>1.5906799999999999</v>
      </c>
      <c r="S115" s="199">
        <v>0</v>
      </c>
      <c r="T115" s="20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1" t="s">
        <v>150</v>
      </c>
      <c r="AT115" s="201" t="s">
        <v>145</v>
      </c>
      <c r="AU115" s="201" t="s">
        <v>82</v>
      </c>
      <c r="AY115" s="19" t="s">
        <v>143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19" t="s">
        <v>80</v>
      </c>
      <c r="BK115" s="202">
        <f>ROUND(I115*H115,2)</f>
        <v>0</v>
      </c>
      <c r="BL115" s="19" t="s">
        <v>150</v>
      </c>
      <c r="BM115" s="201" t="s">
        <v>676</v>
      </c>
    </row>
    <row r="116" spans="2:51" s="13" customFormat="1" ht="12">
      <c r="B116" s="203"/>
      <c r="C116" s="204"/>
      <c r="D116" s="205" t="s">
        <v>152</v>
      </c>
      <c r="E116" s="206" t="s">
        <v>19</v>
      </c>
      <c r="F116" s="207" t="s">
        <v>677</v>
      </c>
      <c r="G116" s="204"/>
      <c r="H116" s="208">
        <v>24.7</v>
      </c>
      <c r="I116" s="209"/>
      <c r="J116" s="204"/>
      <c r="K116" s="204"/>
      <c r="L116" s="210"/>
      <c r="M116" s="211"/>
      <c r="N116" s="212"/>
      <c r="O116" s="212"/>
      <c r="P116" s="212"/>
      <c r="Q116" s="212"/>
      <c r="R116" s="212"/>
      <c r="S116" s="212"/>
      <c r="T116" s="213"/>
      <c r="AT116" s="214" t="s">
        <v>152</v>
      </c>
      <c r="AU116" s="214" t="s">
        <v>82</v>
      </c>
      <c r="AV116" s="13" t="s">
        <v>82</v>
      </c>
      <c r="AW116" s="13" t="s">
        <v>33</v>
      </c>
      <c r="AX116" s="13" t="s">
        <v>80</v>
      </c>
      <c r="AY116" s="214" t="s">
        <v>143</v>
      </c>
    </row>
    <row r="117" spans="1:65" s="2" customFormat="1" ht="45.6">
      <c r="A117" s="36"/>
      <c r="B117" s="37"/>
      <c r="C117" s="190" t="s">
        <v>185</v>
      </c>
      <c r="D117" s="190" t="s">
        <v>145</v>
      </c>
      <c r="E117" s="191" t="s">
        <v>678</v>
      </c>
      <c r="F117" s="192" t="s">
        <v>679</v>
      </c>
      <c r="G117" s="193" t="s">
        <v>182</v>
      </c>
      <c r="H117" s="194">
        <v>82.3</v>
      </c>
      <c r="I117" s="195"/>
      <c r="J117" s="196">
        <f>ROUND(I117*H117,2)</f>
        <v>0</v>
      </c>
      <c r="K117" s="192" t="s">
        <v>19</v>
      </c>
      <c r="L117" s="41"/>
      <c r="M117" s="197" t="s">
        <v>19</v>
      </c>
      <c r="N117" s="198" t="s">
        <v>43</v>
      </c>
      <c r="O117" s="66"/>
      <c r="P117" s="199">
        <f>O117*H117</f>
        <v>0</v>
      </c>
      <c r="Q117" s="199">
        <v>0.0644</v>
      </c>
      <c r="R117" s="199">
        <f>Q117*H117</f>
        <v>5.30012</v>
      </c>
      <c r="S117" s="199">
        <v>0</v>
      </c>
      <c r="T117" s="20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1" t="s">
        <v>150</v>
      </c>
      <c r="AT117" s="201" t="s">
        <v>145</v>
      </c>
      <c r="AU117" s="201" t="s">
        <v>82</v>
      </c>
      <c r="AY117" s="19" t="s">
        <v>143</v>
      </c>
      <c r="BE117" s="202">
        <f>IF(N117="základní",J117,0)</f>
        <v>0</v>
      </c>
      <c r="BF117" s="202">
        <f>IF(N117="snížená",J117,0)</f>
        <v>0</v>
      </c>
      <c r="BG117" s="202">
        <f>IF(N117="zákl. přenesená",J117,0)</f>
        <v>0</v>
      </c>
      <c r="BH117" s="202">
        <f>IF(N117="sníž. přenesená",J117,0)</f>
        <v>0</v>
      </c>
      <c r="BI117" s="202">
        <f>IF(N117="nulová",J117,0)</f>
        <v>0</v>
      </c>
      <c r="BJ117" s="19" t="s">
        <v>80</v>
      </c>
      <c r="BK117" s="202">
        <f>ROUND(I117*H117,2)</f>
        <v>0</v>
      </c>
      <c r="BL117" s="19" t="s">
        <v>150</v>
      </c>
      <c r="BM117" s="201" t="s">
        <v>680</v>
      </c>
    </row>
    <row r="118" spans="2:51" s="13" customFormat="1" ht="12">
      <c r="B118" s="203"/>
      <c r="C118" s="204"/>
      <c r="D118" s="205" t="s">
        <v>152</v>
      </c>
      <c r="E118" s="206" t="s">
        <v>19</v>
      </c>
      <c r="F118" s="207" t="s">
        <v>681</v>
      </c>
      <c r="G118" s="204"/>
      <c r="H118" s="208">
        <v>82.3</v>
      </c>
      <c r="I118" s="209"/>
      <c r="J118" s="204"/>
      <c r="K118" s="204"/>
      <c r="L118" s="210"/>
      <c r="M118" s="211"/>
      <c r="N118" s="212"/>
      <c r="O118" s="212"/>
      <c r="P118" s="212"/>
      <c r="Q118" s="212"/>
      <c r="R118" s="212"/>
      <c r="S118" s="212"/>
      <c r="T118" s="213"/>
      <c r="AT118" s="214" t="s">
        <v>152</v>
      </c>
      <c r="AU118" s="214" t="s">
        <v>82</v>
      </c>
      <c r="AV118" s="13" t="s">
        <v>82</v>
      </c>
      <c r="AW118" s="13" t="s">
        <v>33</v>
      </c>
      <c r="AX118" s="13" t="s">
        <v>80</v>
      </c>
      <c r="AY118" s="214" t="s">
        <v>143</v>
      </c>
    </row>
    <row r="119" spans="1:65" s="2" customFormat="1" ht="34.2">
      <c r="A119" s="36"/>
      <c r="B119" s="37"/>
      <c r="C119" s="190" t="s">
        <v>189</v>
      </c>
      <c r="D119" s="190" t="s">
        <v>145</v>
      </c>
      <c r="E119" s="191" t="s">
        <v>682</v>
      </c>
      <c r="F119" s="192" t="s">
        <v>683</v>
      </c>
      <c r="G119" s="193" t="s">
        <v>182</v>
      </c>
      <c r="H119" s="194">
        <v>16.315</v>
      </c>
      <c r="I119" s="195"/>
      <c r="J119" s="196">
        <f>ROUND(I119*H119,2)</f>
        <v>0</v>
      </c>
      <c r="K119" s="192" t="s">
        <v>149</v>
      </c>
      <c r="L119" s="41"/>
      <c r="M119" s="197" t="s">
        <v>19</v>
      </c>
      <c r="N119" s="198" t="s">
        <v>43</v>
      </c>
      <c r="O119" s="66"/>
      <c r="P119" s="199">
        <f>O119*H119</f>
        <v>0</v>
      </c>
      <c r="Q119" s="199">
        <v>0.0425</v>
      </c>
      <c r="R119" s="199">
        <f>Q119*H119</f>
        <v>0.6933875000000002</v>
      </c>
      <c r="S119" s="199">
        <v>0</v>
      </c>
      <c r="T119" s="20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1" t="s">
        <v>150</v>
      </c>
      <c r="AT119" s="201" t="s">
        <v>145</v>
      </c>
      <c r="AU119" s="201" t="s">
        <v>82</v>
      </c>
      <c r="AY119" s="19" t="s">
        <v>143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19" t="s">
        <v>80</v>
      </c>
      <c r="BK119" s="202">
        <f>ROUND(I119*H119,2)</f>
        <v>0</v>
      </c>
      <c r="BL119" s="19" t="s">
        <v>150</v>
      </c>
      <c r="BM119" s="201" t="s">
        <v>684</v>
      </c>
    </row>
    <row r="120" spans="2:51" s="13" customFormat="1" ht="12">
      <c r="B120" s="203"/>
      <c r="C120" s="204"/>
      <c r="D120" s="205" t="s">
        <v>152</v>
      </c>
      <c r="E120" s="206" t="s">
        <v>19</v>
      </c>
      <c r="F120" s="207" t="s">
        <v>685</v>
      </c>
      <c r="G120" s="204"/>
      <c r="H120" s="208">
        <v>13.515</v>
      </c>
      <c r="I120" s="209"/>
      <c r="J120" s="204"/>
      <c r="K120" s="204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152</v>
      </c>
      <c r="AU120" s="214" t="s">
        <v>82</v>
      </c>
      <c r="AV120" s="13" t="s">
        <v>82</v>
      </c>
      <c r="AW120" s="13" t="s">
        <v>33</v>
      </c>
      <c r="AX120" s="13" t="s">
        <v>72</v>
      </c>
      <c r="AY120" s="214" t="s">
        <v>143</v>
      </c>
    </row>
    <row r="121" spans="2:51" s="14" customFormat="1" ht="12">
      <c r="B121" s="215"/>
      <c r="C121" s="216"/>
      <c r="D121" s="205" t="s">
        <v>152</v>
      </c>
      <c r="E121" s="217" t="s">
        <v>642</v>
      </c>
      <c r="F121" s="218" t="s">
        <v>159</v>
      </c>
      <c r="G121" s="216"/>
      <c r="H121" s="219">
        <v>13.515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152</v>
      </c>
      <c r="AU121" s="225" t="s">
        <v>82</v>
      </c>
      <c r="AV121" s="14" t="s">
        <v>160</v>
      </c>
      <c r="AW121" s="14" t="s">
        <v>33</v>
      </c>
      <c r="AX121" s="14" t="s">
        <v>72</v>
      </c>
      <c r="AY121" s="225" t="s">
        <v>143</v>
      </c>
    </row>
    <row r="122" spans="2:51" s="13" customFormat="1" ht="12">
      <c r="B122" s="203"/>
      <c r="C122" s="204"/>
      <c r="D122" s="205" t="s">
        <v>152</v>
      </c>
      <c r="E122" s="206" t="s">
        <v>19</v>
      </c>
      <c r="F122" s="207" t="s">
        <v>660</v>
      </c>
      <c r="G122" s="204"/>
      <c r="H122" s="208">
        <v>2.8</v>
      </c>
      <c r="I122" s="209"/>
      <c r="J122" s="204"/>
      <c r="K122" s="204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152</v>
      </c>
      <c r="AU122" s="214" t="s">
        <v>82</v>
      </c>
      <c r="AV122" s="13" t="s">
        <v>82</v>
      </c>
      <c r="AW122" s="13" t="s">
        <v>33</v>
      </c>
      <c r="AX122" s="13" t="s">
        <v>72</v>
      </c>
      <c r="AY122" s="214" t="s">
        <v>143</v>
      </c>
    </row>
    <row r="123" spans="2:51" s="15" customFormat="1" ht="12">
      <c r="B123" s="226"/>
      <c r="C123" s="227"/>
      <c r="D123" s="205" t="s">
        <v>152</v>
      </c>
      <c r="E123" s="228" t="s">
        <v>19</v>
      </c>
      <c r="F123" s="229" t="s">
        <v>173</v>
      </c>
      <c r="G123" s="227"/>
      <c r="H123" s="230">
        <v>16.315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AT123" s="236" t="s">
        <v>152</v>
      </c>
      <c r="AU123" s="236" t="s">
        <v>82</v>
      </c>
      <c r="AV123" s="15" t="s">
        <v>150</v>
      </c>
      <c r="AW123" s="15" t="s">
        <v>33</v>
      </c>
      <c r="AX123" s="15" t="s">
        <v>80</v>
      </c>
      <c r="AY123" s="236" t="s">
        <v>143</v>
      </c>
    </row>
    <row r="124" spans="1:65" s="2" customFormat="1" ht="34.2">
      <c r="A124" s="36"/>
      <c r="B124" s="37"/>
      <c r="C124" s="190" t="s">
        <v>196</v>
      </c>
      <c r="D124" s="190" t="s">
        <v>145</v>
      </c>
      <c r="E124" s="191" t="s">
        <v>686</v>
      </c>
      <c r="F124" s="192" t="s">
        <v>687</v>
      </c>
      <c r="G124" s="193" t="s">
        <v>182</v>
      </c>
      <c r="H124" s="194">
        <v>16.315</v>
      </c>
      <c r="I124" s="195"/>
      <c r="J124" s="196">
        <f>ROUND(I124*H124,2)</f>
        <v>0</v>
      </c>
      <c r="K124" s="192" t="s">
        <v>149</v>
      </c>
      <c r="L124" s="41"/>
      <c r="M124" s="197" t="s">
        <v>19</v>
      </c>
      <c r="N124" s="198" t="s">
        <v>43</v>
      </c>
      <c r="O124" s="66"/>
      <c r="P124" s="199">
        <f>O124*H124</f>
        <v>0</v>
      </c>
      <c r="Q124" s="199">
        <v>0.0155</v>
      </c>
      <c r="R124" s="199">
        <f>Q124*H124</f>
        <v>0.2528825</v>
      </c>
      <c r="S124" s="199">
        <v>0</v>
      </c>
      <c r="T124" s="20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1" t="s">
        <v>150</v>
      </c>
      <c r="AT124" s="201" t="s">
        <v>145</v>
      </c>
      <c r="AU124" s="201" t="s">
        <v>82</v>
      </c>
      <c r="AY124" s="19" t="s">
        <v>143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19" t="s">
        <v>80</v>
      </c>
      <c r="BK124" s="202">
        <f>ROUND(I124*H124,2)</f>
        <v>0</v>
      </c>
      <c r="BL124" s="19" t="s">
        <v>150</v>
      </c>
      <c r="BM124" s="201" t="s">
        <v>688</v>
      </c>
    </row>
    <row r="125" spans="1:65" s="2" customFormat="1" ht="34.2">
      <c r="A125" s="36"/>
      <c r="B125" s="37"/>
      <c r="C125" s="190" t="s">
        <v>200</v>
      </c>
      <c r="D125" s="190" t="s">
        <v>145</v>
      </c>
      <c r="E125" s="191" t="s">
        <v>689</v>
      </c>
      <c r="F125" s="192" t="s">
        <v>690</v>
      </c>
      <c r="G125" s="193" t="s">
        <v>182</v>
      </c>
      <c r="H125" s="194">
        <v>126.166</v>
      </c>
      <c r="I125" s="195"/>
      <c r="J125" s="196">
        <f>ROUND(I125*H125,2)</f>
        <v>0</v>
      </c>
      <c r="K125" s="192" t="s">
        <v>149</v>
      </c>
      <c r="L125" s="41"/>
      <c r="M125" s="197" t="s">
        <v>19</v>
      </c>
      <c r="N125" s="198" t="s">
        <v>43</v>
      </c>
      <c r="O125" s="66"/>
      <c r="P125" s="199">
        <f>O125*H125</f>
        <v>0</v>
      </c>
      <c r="Q125" s="199">
        <v>0</v>
      </c>
      <c r="R125" s="199">
        <f>Q125*H125</f>
        <v>0</v>
      </c>
      <c r="S125" s="199">
        <v>0</v>
      </c>
      <c r="T125" s="20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1" t="s">
        <v>150</v>
      </c>
      <c r="AT125" s="201" t="s">
        <v>145</v>
      </c>
      <c r="AU125" s="201" t="s">
        <v>82</v>
      </c>
      <c r="AY125" s="19" t="s">
        <v>143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19" t="s">
        <v>80</v>
      </c>
      <c r="BK125" s="202">
        <f>ROUND(I125*H125,2)</f>
        <v>0</v>
      </c>
      <c r="BL125" s="19" t="s">
        <v>150</v>
      </c>
      <c r="BM125" s="201" t="s">
        <v>691</v>
      </c>
    </row>
    <row r="126" spans="2:51" s="13" customFormat="1" ht="12">
      <c r="B126" s="203"/>
      <c r="C126" s="204"/>
      <c r="D126" s="205" t="s">
        <v>152</v>
      </c>
      <c r="E126" s="206" t="s">
        <v>19</v>
      </c>
      <c r="F126" s="207" t="s">
        <v>692</v>
      </c>
      <c r="G126" s="204"/>
      <c r="H126" s="208">
        <v>6.44</v>
      </c>
      <c r="I126" s="209"/>
      <c r="J126" s="204"/>
      <c r="K126" s="204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152</v>
      </c>
      <c r="AU126" s="214" t="s">
        <v>82</v>
      </c>
      <c r="AV126" s="13" t="s">
        <v>82</v>
      </c>
      <c r="AW126" s="13" t="s">
        <v>33</v>
      </c>
      <c r="AX126" s="13" t="s">
        <v>72</v>
      </c>
      <c r="AY126" s="214" t="s">
        <v>143</v>
      </c>
    </row>
    <row r="127" spans="2:51" s="13" customFormat="1" ht="20.4">
      <c r="B127" s="203"/>
      <c r="C127" s="204"/>
      <c r="D127" s="205" t="s">
        <v>152</v>
      </c>
      <c r="E127" s="206" t="s">
        <v>19</v>
      </c>
      <c r="F127" s="207" t="s">
        <v>693</v>
      </c>
      <c r="G127" s="204"/>
      <c r="H127" s="208">
        <v>23.65</v>
      </c>
      <c r="I127" s="209"/>
      <c r="J127" s="204"/>
      <c r="K127" s="204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152</v>
      </c>
      <c r="AU127" s="214" t="s">
        <v>82</v>
      </c>
      <c r="AV127" s="13" t="s">
        <v>82</v>
      </c>
      <c r="AW127" s="13" t="s">
        <v>33</v>
      </c>
      <c r="AX127" s="13" t="s">
        <v>72</v>
      </c>
      <c r="AY127" s="214" t="s">
        <v>143</v>
      </c>
    </row>
    <row r="128" spans="2:51" s="14" customFormat="1" ht="12">
      <c r="B128" s="215"/>
      <c r="C128" s="216"/>
      <c r="D128" s="205" t="s">
        <v>152</v>
      </c>
      <c r="E128" s="217" t="s">
        <v>19</v>
      </c>
      <c r="F128" s="218" t="s">
        <v>159</v>
      </c>
      <c r="G128" s="216"/>
      <c r="H128" s="219">
        <v>30.09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152</v>
      </c>
      <c r="AU128" s="225" t="s">
        <v>82</v>
      </c>
      <c r="AV128" s="14" t="s">
        <v>160</v>
      </c>
      <c r="AW128" s="14" t="s">
        <v>33</v>
      </c>
      <c r="AX128" s="14" t="s">
        <v>72</v>
      </c>
      <c r="AY128" s="225" t="s">
        <v>143</v>
      </c>
    </row>
    <row r="129" spans="2:51" s="13" customFormat="1" ht="12">
      <c r="B129" s="203"/>
      <c r="C129" s="204"/>
      <c r="D129" s="205" t="s">
        <v>152</v>
      </c>
      <c r="E129" s="206" t="s">
        <v>19</v>
      </c>
      <c r="F129" s="207" t="s">
        <v>694</v>
      </c>
      <c r="G129" s="204"/>
      <c r="H129" s="208">
        <v>96.076</v>
      </c>
      <c r="I129" s="209"/>
      <c r="J129" s="204"/>
      <c r="K129" s="204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152</v>
      </c>
      <c r="AU129" s="214" t="s">
        <v>82</v>
      </c>
      <c r="AV129" s="13" t="s">
        <v>82</v>
      </c>
      <c r="AW129" s="13" t="s">
        <v>33</v>
      </c>
      <c r="AX129" s="13" t="s">
        <v>72</v>
      </c>
      <c r="AY129" s="214" t="s">
        <v>143</v>
      </c>
    </row>
    <row r="130" spans="2:51" s="15" customFormat="1" ht="12">
      <c r="B130" s="226"/>
      <c r="C130" s="227"/>
      <c r="D130" s="205" t="s">
        <v>152</v>
      </c>
      <c r="E130" s="228" t="s">
        <v>19</v>
      </c>
      <c r="F130" s="229" t="s">
        <v>173</v>
      </c>
      <c r="G130" s="227"/>
      <c r="H130" s="230">
        <v>126.166</v>
      </c>
      <c r="I130" s="231"/>
      <c r="J130" s="227"/>
      <c r="K130" s="227"/>
      <c r="L130" s="232"/>
      <c r="M130" s="233"/>
      <c r="N130" s="234"/>
      <c r="O130" s="234"/>
      <c r="P130" s="234"/>
      <c r="Q130" s="234"/>
      <c r="R130" s="234"/>
      <c r="S130" s="234"/>
      <c r="T130" s="235"/>
      <c r="AT130" s="236" t="s">
        <v>152</v>
      </c>
      <c r="AU130" s="236" t="s">
        <v>82</v>
      </c>
      <c r="AV130" s="15" t="s">
        <v>150</v>
      </c>
      <c r="AW130" s="15" t="s">
        <v>33</v>
      </c>
      <c r="AX130" s="15" t="s">
        <v>80</v>
      </c>
      <c r="AY130" s="236" t="s">
        <v>143</v>
      </c>
    </row>
    <row r="131" spans="1:65" s="2" customFormat="1" ht="34.2">
      <c r="A131" s="36"/>
      <c r="B131" s="37"/>
      <c r="C131" s="190" t="s">
        <v>206</v>
      </c>
      <c r="D131" s="190" t="s">
        <v>145</v>
      </c>
      <c r="E131" s="191" t="s">
        <v>695</v>
      </c>
      <c r="F131" s="192" t="s">
        <v>696</v>
      </c>
      <c r="G131" s="193" t="s">
        <v>182</v>
      </c>
      <c r="H131" s="194">
        <v>9.36</v>
      </c>
      <c r="I131" s="195"/>
      <c r="J131" s="196">
        <f>ROUND(I131*H131,2)</f>
        <v>0</v>
      </c>
      <c r="K131" s="192" t="s">
        <v>19</v>
      </c>
      <c r="L131" s="41"/>
      <c r="M131" s="197" t="s">
        <v>19</v>
      </c>
      <c r="N131" s="198" t="s">
        <v>43</v>
      </c>
      <c r="O131" s="66"/>
      <c r="P131" s="199">
        <f>O131*H131</f>
        <v>0</v>
      </c>
      <c r="Q131" s="199">
        <v>0.001</v>
      </c>
      <c r="R131" s="199">
        <f>Q131*H131</f>
        <v>0.00936</v>
      </c>
      <c r="S131" s="199">
        <v>0</v>
      </c>
      <c r="T131" s="20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1" t="s">
        <v>150</v>
      </c>
      <c r="AT131" s="201" t="s">
        <v>145</v>
      </c>
      <c r="AU131" s="201" t="s">
        <v>82</v>
      </c>
      <c r="AY131" s="19" t="s">
        <v>143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19" t="s">
        <v>80</v>
      </c>
      <c r="BK131" s="202">
        <f>ROUND(I131*H131,2)</f>
        <v>0</v>
      </c>
      <c r="BL131" s="19" t="s">
        <v>150</v>
      </c>
      <c r="BM131" s="201" t="s">
        <v>697</v>
      </c>
    </row>
    <row r="132" spans="2:51" s="13" customFormat="1" ht="12">
      <c r="B132" s="203"/>
      <c r="C132" s="204"/>
      <c r="D132" s="205" t="s">
        <v>152</v>
      </c>
      <c r="E132" s="206" t="s">
        <v>19</v>
      </c>
      <c r="F132" s="207" t="s">
        <v>698</v>
      </c>
      <c r="G132" s="204"/>
      <c r="H132" s="208">
        <v>6.56</v>
      </c>
      <c r="I132" s="209"/>
      <c r="J132" s="204"/>
      <c r="K132" s="204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152</v>
      </c>
      <c r="AU132" s="214" t="s">
        <v>82</v>
      </c>
      <c r="AV132" s="13" t="s">
        <v>82</v>
      </c>
      <c r="AW132" s="13" t="s">
        <v>33</v>
      </c>
      <c r="AX132" s="13" t="s">
        <v>72</v>
      </c>
      <c r="AY132" s="214" t="s">
        <v>143</v>
      </c>
    </row>
    <row r="133" spans="2:51" s="13" customFormat="1" ht="12">
      <c r="B133" s="203"/>
      <c r="C133" s="204"/>
      <c r="D133" s="205" t="s">
        <v>152</v>
      </c>
      <c r="E133" s="206" t="s">
        <v>19</v>
      </c>
      <c r="F133" s="207" t="s">
        <v>699</v>
      </c>
      <c r="G133" s="204"/>
      <c r="H133" s="208">
        <v>2.8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152</v>
      </c>
      <c r="AU133" s="214" t="s">
        <v>82</v>
      </c>
      <c r="AV133" s="13" t="s">
        <v>82</v>
      </c>
      <c r="AW133" s="13" t="s">
        <v>33</v>
      </c>
      <c r="AX133" s="13" t="s">
        <v>72</v>
      </c>
      <c r="AY133" s="214" t="s">
        <v>143</v>
      </c>
    </row>
    <row r="134" spans="2:51" s="14" customFormat="1" ht="12">
      <c r="B134" s="215"/>
      <c r="C134" s="216"/>
      <c r="D134" s="205" t="s">
        <v>152</v>
      </c>
      <c r="E134" s="217" t="s">
        <v>19</v>
      </c>
      <c r="F134" s="218" t="s">
        <v>159</v>
      </c>
      <c r="G134" s="216"/>
      <c r="H134" s="219">
        <v>9.36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152</v>
      </c>
      <c r="AU134" s="225" t="s">
        <v>82</v>
      </c>
      <c r="AV134" s="14" t="s">
        <v>160</v>
      </c>
      <c r="AW134" s="14" t="s">
        <v>33</v>
      </c>
      <c r="AX134" s="14" t="s">
        <v>80</v>
      </c>
      <c r="AY134" s="225" t="s">
        <v>143</v>
      </c>
    </row>
    <row r="135" spans="1:65" s="2" customFormat="1" ht="34.2">
      <c r="A135" s="36"/>
      <c r="B135" s="37"/>
      <c r="C135" s="190" t="s">
        <v>210</v>
      </c>
      <c r="D135" s="190" t="s">
        <v>145</v>
      </c>
      <c r="E135" s="191" t="s">
        <v>700</v>
      </c>
      <c r="F135" s="192" t="s">
        <v>701</v>
      </c>
      <c r="G135" s="193" t="s">
        <v>182</v>
      </c>
      <c r="H135" s="194">
        <v>107</v>
      </c>
      <c r="I135" s="195"/>
      <c r="J135" s="196">
        <f>ROUND(I135*H135,2)</f>
        <v>0</v>
      </c>
      <c r="K135" s="192" t="s">
        <v>19</v>
      </c>
      <c r="L135" s="41"/>
      <c r="M135" s="197" t="s">
        <v>19</v>
      </c>
      <c r="N135" s="198" t="s">
        <v>43</v>
      </c>
      <c r="O135" s="66"/>
      <c r="P135" s="199">
        <f>O135*H135</f>
        <v>0</v>
      </c>
      <c r="Q135" s="199">
        <v>0.001</v>
      </c>
      <c r="R135" s="199">
        <f>Q135*H135</f>
        <v>0.107</v>
      </c>
      <c r="S135" s="199">
        <v>0</v>
      </c>
      <c r="T135" s="20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1" t="s">
        <v>150</v>
      </c>
      <c r="AT135" s="201" t="s">
        <v>145</v>
      </c>
      <c r="AU135" s="201" t="s">
        <v>82</v>
      </c>
      <c r="AY135" s="19" t="s">
        <v>143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19" t="s">
        <v>80</v>
      </c>
      <c r="BK135" s="202">
        <f>ROUND(I135*H135,2)</f>
        <v>0</v>
      </c>
      <c r="BL135" s="19" t="s">
        <v>150</v>
      </c>
      <c r="BM135" s="201" t="s">
        <v>702</v>
      </c>
    </row>
    <row r="136" spans="2:51" s="13" customFormat="1" ht="12">
      <c r="B136" s="203"/>
      <c r="C136" s="204"/>
      <c r="D136" s="205" t="s">
        <v>152</v>
      </c>
      <c r="E136" s="206" t="s">
        <v>19</v>
      </c>
      <c r="F136" s="207" t="s">
        <v>703</v>
      </c>
      <c r="G136" s="204"/>
      <c r="H136" s="208">
        <v>107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152</v>
      </c>
      <c r="AU136" s="214" t="s">
        <v>82</v>
      </c>
      <c r="AV136" s="13" t="s">
        <v>82</v>
      </c>
      <c r="AW136" s="13" t="s">
        <v>33</v>
      </c>
      <c r="AX136" s="13" t="s">
        <v>80</v>
      </c>
      <c r="AY136" s="214" t="s">
        <v>143</v>
      </c>
    </row>
    <row r="137" spans="1:65" s="2" customFormat="1" ht="14.4" customHeight="1">
      <c r="A137" s="36"/>
      <c r="B137" s="37"/>
      <c r="C137" s="190" t="s">
        <v>214</v>
      </c>
      <c r="D137" s="190" t="s">
        <v>145</v>
      </c>
      <c r="E137" s="191" t="s">
        <v>704</v>
      </c>
      <c r="F137" s="192" t="s">
        <v>705</v>
      </c>
      <c r="G137" s="193" t="s">
        <v>182</v>
      </c>
      <c r="H137" s="194">
        <v>105.508</v>
      </c>
      <c r="I137" s="195"/>
      <c r="J137" s="196">
        <f>ROUND(I137*H137,2)</f>
        <v>0</v>
      </c>
      <c r="K137" s="192" t="s">
        <v>706</v>
      </c>
      <c r="L137" s="41"/>
      <c r="M137" s="197" t="s">
        <v>19</v>
      </c>
      <c r="N137" s="198" t="s">
        <v>43</v>
      </c>
      <c r="O137" s="66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1" t="s">
        <v>150</v>
      </c>
      <c r="AT137" s="201" t="s">
        <v>145</v>
      </c>
      <c r="AU137" s="201" t="s">
        <v>82</v>
      </c>
      <c r="AY137" s="19" t="s">
        <v>143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19" t="s">
        <v>80</v>
      </c>
      <c r="BK137" s="202">
        <f>ROUND(I137*H137,2)</f>
        <v>0</v>
      </c>
      <c r="BL137" s="19" t="s">
        <v>150</v>
      </c>
      <c r="BM137" s="201" t="s">
        <v>707</v>
      </c>
    </row>
    <row r="138" spans="2:51" s="13" customFormat="1" ht="12">
      <c r="B138" s="203"/>
      <c r="C138" s="204"/>
      <c r="D138" s="205" t="s">
        <v>152</v>
      </c>
      <c r="E138" s="206" t="s">
        <v>19</v>
      </c>
      <c r="F138" s="207" t="s">
        <v>708</v>
      </c>
      <c r="G138" s="204"/>
      <c r="H138" s="208">
        <v>9.432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152</v>
      </c>
      <c r="AU138" s="214" t="s">
        <v>82</v>
      </c>
      <c r="AV138" s="13" t="s">
        <v>82</v>
      </c>
      <c r="AW138" s="13" t="s">
        <v>33</v>
      </c>
      <c r="AX138" s="13" t="s">
        <v>72</v>
      </c>
      <c r="AY138" s="214" t="s">
        <v>143</v>
      </c>
    </row>
    <row r="139" spans="2:51" s="14" customFormat="1" ht="12">
      <c r="B139" s="215"/>
      <c r="C139" s="216"/>
      <c r="D139" s="205" t="s">
        <v>152</v>
      </c>
      <c r="E139" s="217" t="s">
        <v>19</v>
      </c>
      <c r="F139" s="218" t="s">
        <v>159</v>
      </c>
      <c r="G139" s="216"/>
      <c r="H139" s="219">
        <v>9.432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152</v>
      </c>
      <c r="AU139" s="225" t="s">
        <v>82</v>
      </c>
      <c r="AV139" s="14" t="s">
        <v>160</v>
      </c>
      <c r="AW139" s="14" t="s">
        <v>33</v>
      </c>
      <c r="AX139" s="14" t="s">
        <v>72</v>
      </c>
      <c r="AY139" s="225" t="s">
        <v>143</v>
      </c>
    </row>
    <row r="140" spans="2:51" s="13" customFormat="1" ht="12">
      <c r="B140" s="203"/>
      <c r="C140" s="204"/>
      <c r="D140" s="205" t="s">
        <v>152</v>
      </c>
      <c r="E140" s="206" t="s">
        <v>19</v>
      </c>
      <c r="F140" s="207" t="s">
        <v>709</v>
      </c>
      <c r="G140" s="204"/>
      <c r="H140" s="208">
        <v>96.076</v>
      </c>
      <c r="I140" s="209"/>
      <c r="J140" s="204"/>
      <c r="K140" s="204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152</v>
      </c>
      <c r="AU140" s="214" t="s">
        <v>82</v>
      </c>
      <c r="AV140" s="13" t="s">
        <v>82</v>
      </c>
      <c r="AW140" s="13" t="s">
        <v>33</v>
      </c>
      <c r="AX140" s="13" t="s">
        <v>72</v>
      </c>
      <c r="AY140" s="214" t="s">
        <v>143</v>
      </c>
    </row>
    <row r="141" spans="2:51" s="15" customFormat="1" ht="12">
      <c r="B141" s="226"/>
      <c r="C141" s="227"/>
      <c r="D141" s="205" t="s">
        <v>152</v>
      </c>
      <c r="E141" s="228" t="s">
        <v>19</v>
      </c>
      <c r="F141" s="229" t="s">
        <v>173</v>
      </c>
      <c r="G141" s="227"/>
      <c r="H141" s="230">
        <v>105.508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AT141" s="236" t="s">
        <v>152</v>
      </c>
      <c r="AU141" s="236" t="s">
        <v>82</v>
      </c>
      <c r="AV141" s="15" t="s">
        <v>150</v>
      </c>
      <c r="AW141" s="15" t="s">
        <v>33</v>
      </c>
      <c r="AX141" s="15" t="s">
        <v>80</v>
      </c>
      <c r="AY141" s="236" t="s">
        <v>143</v>
      </c>
    </row>
    <row r="142" spans="2:63" s="12" customFormat="1" ht="22.95" customHeight="1">
      <c r="B142" s="174"/>
      <c r="C142" s="175"/>
      <c r="D142" s="176" t="s">
        <v>71</v>
      </c>
      <c r="E142" s="188" t="s">
        <v>196</v>
      </c>
      <c r="F142" s="188" t="s">
        <v>450</v>
      </c>
      <c r="G142" s="175"/>
      <c r="H142" s="175"/>
      <c r="I142" s="178"/>
      <c r="J142" s="189">
        <f>BK142</f>
        <v>0</v>
      </c>
      <c r="K142" s="175"/>
      <c r="L142" s="180"/>
      <c r="M142" s="181"/>
      <c r="N142" s="182"/>
      <c r="O142" s="182"/>
      <c r="P142" s="183">
        <f>SUM(P143:P175)</f>
        <v>0</v>
      </c>
      <c r="Q142" s="182"/>
      <c r="R142" s="183">
        <f>SUM(R143:R175)</f>
        <v>2.2199999999999998</v>
      </c>
      <c r="S142" s="182"/>
      <c r="T142" s="184">
        <f>SUM(T143:T175)</f>
        <v>17.3968</v>
      </c>
      <c r="AR142" s="185" t="s">
        <v>80</v>
      </c>
      <c r="AT142" s="186" t="s">
        <v>71</v>
      </c>
      <c r="AU142" s="186" t="s">
        <v>80</v>
      </c>
      <c r="AY142" s="185" t="s">
        <v>143</v>
      </c>
      <c r="BK142" s="187">
        <f>SUM(BK143:BK175)</f>
        <v>0</v>
      </c>
    </row>
    <row r="143" spans="1:65" s="2" customFormat="1" ht="45.6">
      <c r="A143" s="36"/>
      <c r="B143" s="37"/>
      <c r="C143" s="190" t="s">
        <v>89</v>
      </c>
      <c r="D143" s="190" t="s">
        <v>145</v>
      </c>
      <c r="E143" s="191" t="s">
        <v>710</v>
      </c>
      <c r="F143" s="192" t="s">
        <v>711</v>
      </c>
      <c r="G143" s="193" t="s">
        <v>182</v>
      </c>
      <c r="H143" s="194">
        <v>215.25</v>
      </c>
      <c r="I143" s="195"/>
      <c r="J143" s="196">
        <f>ROUND(I143*H143,2)</f>
        <v>0</v>
      </c>
      <c r="K143" s="192" t="s">
        <v>149</v>
      </c>
      <c r="L143" s="41"/>
      <c r="M143" s="197" t="s">
        <v>19</v>
      </c>
      <c r="N143" s="198" t="s">
        <v>43</v>
      </c>
      <c r="O143" s="66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1" t="s">
        <v>150</v>
      </c>
      <c r="AT143" s="201" t="s">
        <v>145</v>
      </c>
      <c r="AU143" s="201" t="s">
        <v>82</v>
      </c>
      <c r="AY143" s="19" t="s">
        <v>143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19" t="s">
        <v>80</v>
      </c>
      <c r="BK143" s="202">
        <f>ROUND(I143*H143,2)</f>
        <v>0</v>
      </c>
      <c r="BL143" s="19" t="s">
        <v>150</v>
      </c>
      <c r="BM143" s="201" t="s">
        <v>712</v>
      </c>
    </row>
    <row r="144" spans="2:51" s="13" customFormat="1" ht="12">
      <c r="B144" s="203"/>
      <c r="C144" s="204"/>
      <c r="D144" s="205" t="s">
        <v>152</v>
      </c>
      <c r="E144" s="206" t="s">
        <v>19</v>
      </c>
      <c r="F144" s="207" t="s">
        <v>713</v>
      </c>
      <c r="G144" s="204"/>
      <c r="H144" s="208">
        <v>15</v>
      </c>
      <c r="I144" s="209"/>
      <c r="J144" s="204"/>
      <c r="K144" s="204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152</v>
      </c>
      <c r="AU144" s="214" t="s">
        <v>82</v>
      </c>
      <c r="AV144" s="13" t="s">
        <v>82</v>
      </c>
      <c r="AW144" s="13" t="s">
        <v>33</v>
      </c>
      <c r="AX144" s="13" t="s">
        <v>72</v>
      </c>
      <c r="AY144" s="214" t="s">
        <v>143</v>
      </c>
    </row>
    <row r="145" spans="2:51" s="13" customFormat="1" ht="12">
      <c r="B145" s="203"/>
      <c r="C145" s="204"/>
      <c r="D145" s="205" t="s">
        <v>152</v>
      </c>
      <c r="E145" s="206" t="s">
        <v>19</v>
      </c>
      <c r="F145" s="207" t="s">
        <v>714</v>
      </c>
      <c r="G145" s="204"/>
      <c r="H145" s="208">
        <v>91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152</v>
      </c>
      <c r="AU145" s="214" t="s">
        <v>82</v>
      </c>
      <c r="AV145" s="13" t="s">
        <v>82</v>
      </c>
      <c r="AW145" s="13" t="s">
        <v>33</v>
      </c>
      <c r="AX145" s="13" t="s">
        <v>72</v>
      </c>
      <c r="AY145" s="214" t="s">
        <v>143</v>
      </c>
    </row>
    <row r="146" spans="2:51" s="13" customFormat="1" ht="12">
      <c r="B146" s="203"/>
      <c r="C146" s="204"/>
      <c r="D146" s="205" t="s">
        <v>152</v>
      </c>
      <c r="E146" s="206" t="s">
        <v>19</v>
      </c>
      <c r="F146" s="207" t="s">
        <v>715</v>
      </c>
      <c r="G146" s="204"/>
      <c r="H146" s="208">
        <v>81.25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152</v>
      </c>
      <c r="AU146" s="214" t="s">
        <v>82</v>
      </c>
      <c r="AV146" s="13" t="s">
        <v>82</v>
      </c>
      <c r="AW146" s="13" t="s">
        <v>33</v>
      </c>
      <c r="AX146" s="13" t="s">
        <v>72</v>
      </c>
      <c r="AY146" s="214" t="s">
        <v>143</v>
      </c>
    </row>
    <row r="147" spans="2:51" s="13" customFormat="1" ht="12">
      <c r="B147" s="203"/>
      <c r="C147" s="204"/>
      <c r="D147" s="205" t="s">
        <v>152</v>
      </c>
      <c r="E147" s="206" t="s">
        <v>19</v>
      </c>
      <c r="F147" s="207" t="s">
        <v>716</v>
      </c>
      <c r="G147" s="204"/>
      <c r="H147" s="208">
        <v>28</v>
      </c>
      <c r="I147" s="209"/>
      <c r="J147" s="204"/>
      <c r="K147" s="204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152</v>
      </c>
      <c r="AU147" s="214" t="s">
        <v>82</v>
      </c>
      <c r="AV147" s="13" t="s">
        <v>82</v>
      </c>
      <c r="AW147" s="13" t="s">
        <v>33</v>
      </c>
      <c r="AX147" s="13" t="s">
        <v>72</v>
      </c>
      <c r="AY147" s="214" t="s">
        <v>143</v>
      </c>
    </row>
    <row r="148" spans="2:51" s="14" customFormat="1" ht="12">
      <c r="B148" s="215"/>
      <c r="C148" s="216"/>
      <c r="D148" s="205" t="s">
        <v>152</v>
      </c>
      <c r="E148" s="217" t="s">
        <v>717</v>
      </c>
      <c r="F148" s="218" t="s">
        <v>159</v>
      </c>
      <c r="G148" s="216"/>
      <c r="H148" s="219">
        <v>215.25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152</v>
      </c>
      <c r="AU148" s="225" t="s">
        <v>82</v>
      </c>
      <c r="AV148" s="14" t="s">
        <v>160</v>
      </c>
      <c r="AW148" s="14" t="s">
        <v>33</v>
      </c>
      <c r="AX148" s="14" t="s">
        <v>80</v>
      </c>
      <c r="AY148" s="225" t="s">
        <v>143</v>
      </c>
    </row>
    <row r="149" spans="1:65" s="2" customFormat="1" ht="45.6">
      <c r="A149" s="36"/>
      <c r="B149" s="37"/>
      <c r="C149" s="190" t="s">
        <v>8</v>
      </c>
      <c r="D149" s="190" t="s">
        <v>145</v>
      </c>
      <c r="E149" s="191" t="s">
        <v>718</v>
      </c>
      <c r="F149" s="192" t="s">
        <v>719</v>
      </c>
      <c r="G149" s="193" t="s">
        <v>182</v>
      </c>
      <c r="H149" s="194">
        <v>215.25</v>
      </c>
      <c r="I149" s="195"/>
      <c r="J149" s="196">
        <f>ROUND(I149*H149,2)</f>
        <v>0</v>
      </c>
      <c r="K149" s="192" t="s">
        <v>149</v>
      </c>
      <c r="L149" s="41"/>
      <c r="M149" s="197" t="s">
        <v>19</v>
      </c>
      <c r="N149" s="198" t="s">
        <v>43</v>
      </c>
      <c r="O149" s="66"/>
      <c r="P149" s="199">
        <f>O149*H149</f>
        <v>0</v>
      </c>
      <c r="Q149" s="199">
        <v>0</v>
      </c>
      <c r="R149" s="199">
        <f>Q149*H149</f>
        <v>0</v>
      </c>
      <c r="S149" s="199">
        <v>0</v>
      </c>
      <c r="T149" s="20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1" t="s">
        <v>150</v>
      </c>
      <c r="AT149" s="201" t="s">
        <v>145</v>
      </c>
      <c r="AU149" s="201" t="s">
        <v>82</v>
      </c>
      <c r="AY149" s="19" t="s">
        <v>143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19" t="s">
        <v>80</v>
      </c>
      <c r="BK149" s="202">
        <f>ROUND(I149*H149,2)</f>
        <v>0</v>
      </c>
      <c r="BL149" s="19" t="s">
        <v>150</v>
      </c>
      <c r="BM149" s="201" t="s">
        <v>720</v>
      </c>
    </row>
    <row r="150" spans="1:65" s="2" customFormat="1" ht="34.2">
      <c r="A150" s="36"/>
      <c r="B150" s="37"/>
      <c r="C150" s="190" t="s">
        <v>225</v>
      </c>
      <c r="D150" s="190" t="s">
        <v>145</v>
      </c>
      <c r="E150" s="191" t="s">
        <v>721</v>
      </c>
      <c r="F150" s="192" t="s">
        <v>722</v>
      </c>
      <c r="G150" s="193" t="s">
        <v>182</v>
      </c>
      <c r="H150" s="194">
        <v>215.25</v>
      </c>
      <c r="I150" s="195"/>
      <c r="J150" s="196">
        <f>ROUND(I150*H150,2)</f>
        <v>0</v>
      </c>
      <c r="K150" s="192" t="s">
        <v>19</v>
      </c>
      <c r="L150" s="41"/>
      <c r="M150" s="197" t="s">
        <v>19</v>
      </c>
      <c r="N150" s="198" t="s">
        <v>43</v>
      </c>
      <c r="O150" s="66"/>
      <c r="P150" s="199">
        <f>O150*H150</f>
        <v>0</v>
      </c>
      <c r="Q150" s="199">
        <v>0</v>
      </c>
      <c r="R150" s="199">
        <f>Q150*H150</f>
        <v>0</v>
      </c>
      <c r="S150" s="199">
        <v>0</v>
      </c>
      <c r="T150" s="20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1" t="s">
        <v>150</v>
      </c>
      <c r="AT150" s="201" t="s">
        <v>145</v>
      </c>
      <c r="AU150" s="201" t="s">
        <v>82</v>
      </c>
      <c r="AY150" s="19" t="s">
        <v>143</v>
      </c>
      <c r="BE150" s="202">
        <f>IF(N150="základní",J150,0)</f>
        <v>0</v>
      </c>
      <c r="BF150" s="202">
        <f>IF(N150="snížená",J150,0)</f>
        <v>0</v>
      </c>
      <c r="BG150" s="202">
        <f>IF(N150="zákl. přenesená",J150,0)</f>
        <v>0</v>
      </c>
      <c r="BH150" s="202">
        <f>IF(N150="sníž. přenesená",J150,0)</f>
        <v>0</v>
      </c>
      <c r="BI150" s="202">
        <f>IF(N150="nulová",J150,0)</f>
        <v>0</v>
      </c>
      <c r="BJ150" s="19" t="s">
        <v>80</v>
      </c>
      <c r="BK150" s="202">
        <f>ROUND(I150*H150,2)</f>
        <v>0</v>
      </c>
      <c r="BL150" s="19" t="s">
        <v>150</v>
      </c>
      <c r="BM150" s="201" t="s">
        <v>723</v>
      </c>
    </row>
    <row r="151" spans="1:65" s="2" customFormat="1" ht="45.6">
      <c r="A151" s="36"/>
      <c r="B151" s="37"/>
      <c r="C151" s="190" t="s">
        <v>233</v>
      </c>
      <c r="D151" s="190" t="s">
        <v>145</v>
      </c>
      <c r="E151" s="191" t="s">
        <v>724</v>
      </c>
      <c r="F151" s="192" t="s">
        <v>725</v>
      </c>
      <c r="G151" s="193" t="s">
        <v>182</v>
      </c>
      <c r="H151" s="194">
        <v>2.8</v>
      </c>
      <c r="I151" s="195"/>
      <c r="J151" s="196">
        <f>ROUND(I151*H151,2)</f>
        <v>0</v>
      </c>
      <c r="K151" s="192" t="s">
        <v>149</v>
      </c>
      <c r="L151" s="41"/>
      <c r="M151" s="197" t="s">
        <v>19</v>
      </c>
      <c r="N151" s="198" t="s">
        <v>43</v>
      </c>
      <c r="O151" s="66"/>
      <c r="P151" s="199">
        <f>O151*H151</f>
        <v>0</v>
      </c>
      <c r="Q151" s="199">
        <v>0</v>
      </c>
      <c r="R151" s="199">
        <f>Q151*H151</f>
        <v>0</v>
      </c>
      <c r="S151" s="199">
        <v>0.059</v>
      </c>
      <c r="T151" s="200">
        <f>S151*H151</f>
        <v>0.16519999999999999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1" t="s">
        <v>150</v>
      </c>
      <c r="AT151" s="201" t="s">
        <v>145</v>
      </c>
      <c r="AU151" s="201" t="s">
        <v>82</v>
      </c>
      <c r="AY151" s="19" t="s">
        <v>143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19" t="s">
        <v>80</v>
      </c>
      <c r="BK151" s="202">
        <f>ROUND(I151*H151,2)</f>
        <v>0</v>
      </c>
      <c r="BL151" s="19" t="s">
        <v>150</v>
      </c>
      <c r="BM151" s="201" t="s">
        <v>726</v>
      </c>
    </row>
    <row r="152" spans="2:51" s="16" customFormat="1" ht="12">
      <c r="B152" s="247"/>
      <c r="C152" s="248"/>
      <c r="D152" s="205" t="s">
        <v>152</v>
      </c>
      <c r="E152" s="249" t="s">
        <v>19</v>
      </c>
      <c r="F152" s="250" t="s">
        <v>727</v>
      </c>
      <c r="G152" s="248"/>
      <c r="H152" s="249" t="s">
        <v>19</v>
      </c>
      <c r="I152" s="251"/>
      <c r="J152" s="248"/>
      <c r="K152" s="248"/>
      <c r="L152" s="252"/>
      <c r="M152" s="253"/>
      <c r="N152" s="254"/>
      <c r="O152" s="254"/>
      <c r="P152" s="254"/>
      <c r="Q152" s="254"/>
      <c r="R152" s="254"/>
      <c r="S152" s="254"/>
      <c r="T152" s="255"/>
      <c r="AT152" s="256" t="s">
        <v>152</v>
      </c>
      <c r="AU152" s="256" t="s">
        <v>82</v>
      </c>
      <c r="AV152" s="16" t="s">
        <v>80</v>
      </c>
      <c r="AW152" s="16" t="s">
        <v>33</v>
      </c>
      <c r="AX152" s="16" t="s">
        <v>72</v>
      </c>
      <c r="AY152" s="256" t="s">
        <v>143</v>
      </c>
    </row>
    <row r="153" spans="2:51" s="13" customFormat="1" ht="12">
      <c r="B153" s="203"/>
      <c r="C153" s="204"/>
      <c r="D153" s="205" t="s">
        <v>152</v>
      </c>
      <c r="E153" s="206" t="s">
        <v>19</v>
      </c>
      <c r="F153" s="207" t="s">
        <v>728</v>
      </c>
      <c r="G153" s="204"/>
      <c r="H153" s="208">
        <v>2.8</v>
      </c>
      <c r="I153" s="209"/>
      <c r="J153" s="204"/>
      <c r="K153" s="204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152</v>
      </c>
      <c r="AU153" s="214" t="s">
        <v>82</v>
      </c>
      <c r="AV153" s="13" t="s">
        <v>82</v>
      </c>
      <c r="AW153" s="13" t="s">
        <v>33</v>
      </c>
      <c r="AX153" s="13" t="s">
        <v>72</v>
      </c>
      <c r="AY153" s="214" t="s">
        <v>143</v>
      </c>
    </row>
    <row r="154" spans="2:51" s="14" customFormat="1" ht="12">
      <c r="B154" s="215"/>
      <c r="C154" s="216"/>
      <c r="D154" s="205" t="s">
        <v>152</v>
      </c>
      <c r="E154" s="217" t="s">
        <v>640</v>
      </c>
      <c r="F154" s="218" t="s">
        <v>159</v>
      </c>
      <c r="G154" s="216"/>
      <c r="H154" s="219">
        <v>2.8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152</v>
      </c>
      <c r="AU154" s="225" t="s">
        <v>82</v>
      </c>
      <c r="AV154" s="14" t="s">
        <v>160</v>
      </c>
      <c r="AW154" s="14" t="s">
        <v>33</v>
      </c>
      <c r="AX154" s="14" t="s">
        <v>80</v>
      </c>
      <c r="AY154" s="225" t="s">
        <v>143</v>
      </c>
    </row>
    <row r="155" spans="1:65" s="2" customFormat="1" ht="34.2">
      <c r="A155" s="36"/>
      <c r="B155" s="37"/>
      <c r="C155" s="190" t="s">
        <v>237</v>
      </c>
      <c r="D155" s="190" t="s">
        <v>145</v>
      </c>
      <c r="E155" s="191" t="s">
        <v>462</v>
      </c>
      <c r="F155" s="192" t="s">
        <v>463</v>
      </c>
      <c r="G155" s="193" t="s">
        <v>182</v>
      </c>
      <c r="H155" s="194">
        <v>15.992</v>
      </c>
      <c r="I155" s="195"/>
      <c r="J155" s="196">
        <f>ROUND(I155*H155,2)</f>
        <v>0</v>
      </c>
      <c r="K155" s="192" t="s">
        <v>149</v>
      </c>
      <c r="L155" s="41"/>
      <c r="M155" s="197" t="s">
        <v>19</v>
      </c>
      <c r="N155" s="198" t="s">
        <v>43</v>
      </c>
      <c r="O155" s="66"/>
      <c r="P155" s="199">
        <f>O155*H155</f>
        <v>0</v>
      </c>
      <c r="Q155" s="199">
        <v>0</v>
      </c>
      <c r="R155" s="199">
        <f>Q155*H155</f>
        <v>0</v>
      </c>
      <c r="S155" s="199">
        <v>0.05</v>
      </c>
      <c r="T155" s="200">
        <f>S155*H155</f>
        <v>0.7996000000000001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1" t="s">
        <v>150</v>
      </c>
      <c r="AT155" s="201" t="s">
        <v>145</v>
      </c>
      <c r="AU155" s="201" t="s">
        <v>82</v>
      </c>
      <c r="AY155" s="19" t="s">
        <v>143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19" t="s">
        <v>80</v>
      </c>
      <c r="BK155" s="202">
        <f>ROUND(I155*H155,2)</f>
        <v>0</v>
      </c>
      <c r="BL155" s="19" t="s">
        <v>150</v>
      </c>
      <c r="BM155" s="201" t="s">
        <v>729</v>
      </c>
    </row>
    <row r="156" spans="2:51" s="13" customFormat="1" ht="12">
      <c r="B156" s="203"/>
      <c r="C156" s="204"/>
      <c r="D156" s="205" t="s">
        <v>152</v>
      </c>
      <c r="E156" s="206" t="s">
        <v>19</v>
      </c>
      <c r="F156" s="207" t="s">
        <v>730</v>
      </c>
      <c r="G156" s="204"/>
      <c r="H156" s="208">
        <v>6.56</v>
      </c>
      <c r="I156" s="209"/>
      <c r="J156" s="204"/>
      <c r="K156" s="204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152</v>
      </c>
      <c r="AU156" s="214" t="s">
        <v>82</v>
      </c>
      <c r="AV156" s="13" t="s">
        <v>82</v>
      </c>
      <c r="AW156" s="13" t="s">
        <v>33</v>
      </c>
      <c r="AX156" s="13" t="s">
        <v>72</v>
      </c>
      <c r="AY156" s="214" t="s">
        <v>143</v>
      </c>
    </row>
    <row r="157" spans="2:51" s="13" customFormat="1" ht="12">
      <c r="B157" s="203"/>
      <c r="C157" s="204"/>
      <c r="D157" s="205" t="s">
        <v>152</v>
      </c>
      <c r="E157" s="206" t="s">
        <v>19</v>
      </c>
      <c r="F157" s="207" t="s">
        <v>731</v>
      </c>
      <c r="G157" s="204"/>
      <c r="H157" s="208">
        <v>9.432</v>
      </c>
      <c r="I157" s="209"/>
      <c r="J157" s="204"/>
      <c r="K157" s="204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152</v>
      </c>
      <c r="AU157" s="214" t="s">
        <v>82</v>
      </c>
      <c r="AV157" s="13" t="s">
        <v>82</v>
      </c>
      <c r="AW157" s="13" t="s">
        <v>33</v>
      </c>
      <c r="AX157" s="13" t="s">
        <v>72</v>
      </c>
      <c r="AY157" s="214" t="s">
        <v>143</v>
      </c>
    </row>
    <row r="158" spans="2:51" s="14" customFormat="1" ht="12">
      <c r="B158" s="215"/>
      <c r="C158" s="216"/>
      <c r="D158" s="205" t="s">
        <v>152</v>
      </c>
      <c r="E158" s="217" t="s">
        <v>732</v>
      </c>
      <c r="F158" s="218" t="s">
        <v>159</v>
      </c>
      <c r="G158" s="216"/>
      <c r="H158" s="219">
        <v>15.992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152</v>
      </c>
      <c r="AU158" s="225" t="s">
        <v>82</v>
      </c>
      <c r="AV158" s="14" t="s">
        <v>160</v>
      </c>
      <c r="AW158" s="14" t="s">
        <v>33</v>
      </c>
      <c r="AX158" s="14" t="s">
        <v>80</v>
      </c>
      <c r="AY158" s="225" t="s">
        <v>143</v>
      </c>
    </row>
    <row r="159" spans="1:65" s="2" customFormat="1" ht="34.2">
      <c r="A159" s="36"/>
      <c r="B159" s="37"/>
      <c r="C159" s="190" t="s">
        <v>241</v>
      </c>
      <c r="D159" s="190" t="s">
        <v>145</v>
      </c>
      <c r="E159" s="191" t="s">
        <v>733</v>
      </c>
      <c r="F159" s="192" t="s">
        <v>734</v>
      </c>
      <c r="G159" s="193" t="s">
        <v>182</v>
      </c>
      <c r="H159" s="194">
        <v>141.82</v>
      </c>
      <c r="I159" s="195"/>
      <c r="J159" s="196">
        <f>ROUND(I159*H159,2)</f>
        <v>0</v>
      </c>
      <c r="K159" s="192" t="s">
        <v>19</v>
      </c>
      <c r="L159" s="41"/>
      <c r="M159" s="197" t="s">
        <v>19</v>
      </c>
      <c r="N159" s="198" t="s">
        <v>43</v>
      </c>
      <c r="O159" s="66"/>
      <c r="P159" s="199">
        <f>O159*H159</f>
        <v>0</v>
      </c>
      <c r="Q159" s="199">
        <v>0</v>
      </c>
      <c r="R159" s="199">
        <f>Q159*H159</f>
        <v>0</v>
      </c>
      <c r="S159" s="199">
        <v>0.1</v>
      </c>
      <c r="T159" s="200">
        <f>S159*H159</f>
        <v>14.182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1" t="s">
        <v>150</v>
      </c>
      <c r="AT159" s="201" t="s">
        <v>145</v>
      </c>
      <c r="AU159" s="201" t="s">
        <v>82</v>
      </c>
      <c r="AY159" s="19" t="s">
        <v>143</v>
      </c>
      <c r="BE159" s="202">
        <f>IF(N159="základní",J159,0)</f>
        <v>0</v>
      </c>
      <c r="BF159" s="202">
        <f>IF(N159="snížená",J159,0)</f>
        <v>0</v>
      </c>
      <c r="BG159" s="202">
        <f>IF(N159="zákl. přenesená",J159,0)</f>
        <v>0</v>
      </c>
      <c r="BH159" s="202">
        <f>IF(N159="sníž. přenesená",J159,0)</f>
        <v>0</v>
      </c>
      <c r="BI159" s="202">
        <f>IF(N159="nulová",J159,0)</f>
        <v>0</v>
      </c>
      <c r="BJ159" s="19" t="s">
        <v>80</v>
      </c>
      <c r="BK159" s="202">
        <f>ROUND(I159*H159,2)</f>
        <v>0</v>
      </c>
      <c r="BL159" s="19" t="s">
        <v>150</v>
      </c>
      <c r="BM159" s="201" t="s">
        <v>735</v>
      </c>
    </row>
    <row r="160" spans="2:51" s="16" customFormat="1" ht="12">
      <c r="B160" s="247"/>
      <c r="C160" s="248"/>
      <c r="D160" s="205" t="s">
        <v>152</v>
      </c>
      <c r="E160" s="249" t="s">
        <v>19</v>
      </c>
      <c r="F160" s="250" t="s">
        <v>736</v>
      </c>
      <c r="G160" s="248"/>
      <c r="H160" s="249" t="s">
        <v>19</v>
      </c>
      <c r="I160" s="251"/>
      <c r="J160" s="248"/>
      <c r="K160" s="248"/>
      <c r="L160" s="252"/>
      <c r="M160" s="253"/>
      <c r="N160" s="254"/>
      <c r="O160" s="254"/>
      <c r="P160" s="254"/>
      <c r="Q160" s="254"/>
      <c r="R160" s="254"/>
      <c r="S160" s="254"/>
      <c r="T160" s="255"/>
      <c r="AT160" s="256" t="s">
        <v>152</v>
      </c>
      <c r="AU160" s="256" t="s">
        <v>82</v>
      </c>
      <c r="AV160" s="16" t="s">
        <v>80</v>
      </c>
      <c r="AW160" s="16" t="s">
        <v>33</v>
      </c>
      <c r="AX160" s="16" t="s">
        <v>72</v>
      </c>
      <c r="AY160" s="256" t="s">
        <v>143</v>
      </c>
    </row>
    <row r="161" spans="2:51" s="16" customFormat="1" ht="12">
      <c r="B161" s="247"/>
      <c r="C161" s="248"/>
      <c r="D161" s="205" t="s">
        <v>152</v>
      </c>
      <c r="E161" s="249" t="s">
        <v>19</v>
      </c>
      <c r="F161" s="250" t="s">
        <v>737</v>
      </c>
      <c r="G161" s="248"/>
      <c r="H161" s="249" t="s">
        <v>19</v>
      </c>
      <c r="I161" s="251"/>
      <c r="J161" s="248"/>
      <c r="K161" s="248"/>
      <c r="L161" s="252"/>
      <c r="M161" s="253"/>
      <c r="N161" s="254"/>
      <c r="O161" s="254"/>
      <c r="P161" s="254"/>
      <c r="Q161" s="254"/>
      <c r="R161" s="254"/>
      <c r="S161" s="254"/>
      <c r="T161" s="255"/>
      <c r="AT161" s="256" t="s">
        <v>152</v>
      </c>
      <c r="AU161" s="256" t="s">
        <v>82</v>
      </c>
      <c r="AV161" s="16" t="s">
        <v>80</v>
      </c>
      <c r="AW161" s="16" t="s">
        <v>33</v>
      </c>
      <c r="AX161" s="16" t="s">
        <v>72</v>
      </c>
      <c r="AY161" s="256" t="s">
        <v>143</v>
      </c>
    </row>
    <row r="162" spans="2:51" s="13" customFormat="1" ht="12">
      <c r="B162" s="203"/>
      <c r="C162" s="204"/>
      <c r="D162" s="205" t="s">
        <v>152</v>
      </c>
      <c r="E162" s="206" t="s">
        <v>19</v>
      </c>
      <c r="F162" s="207" t="s">
        <v>738</v>
      </c>
      <c r="G162" s="204"/>
      <c r="H162" s="208">
        <v>24.7</v>
      </c>
      <c r="I162" s="209"/>
      <c r="J162" s="204"/>
      <c r="K162" s="204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152</v>
      </c>
      <c r="AU162" s="214" t="s">
        <v>82</v>
      </c>
      <c r="AV162" s="13" t="s">
        <v>82</v>
      </c>
      <c r="AW162" s="13" t="s">
        <v>33</v>
      </c>
      <c r="AX162" s="13" t="s">
        <v>72</v>
      </c>
      <c r="AY162" s="214" t="s">
        <v>143</v>
      </c>
    </row>
    <row r="163" spans="2:51" s="14" customFormat="1" ht="12">
      <c r="B163" s="215"/>
      <c r="C163" s="216"/>
      <c r="D163" s="205" t="s">
        <v>152</v>
      </c>
      <c r="E163" s="217" t="s">
        <v>638</v>
      </c>
      <c r="F163" s="218" t="s">
        <v>159</v>
      </c>
      <c r="G163" s="216"/>
      <c r="H163" s="219">
        <v>24.7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152</v>
      </c>
      <c r="AU163" s="225" t="s">
        <v>82</v>
      </c>
      <c r="AV163" s="14" t="s">
        <v>160</v>
      </c>
      <c r="AW163" s="14" t="s">
        <v>33</v>
      </c>
      <c r="AX163" s="14" t="s">
        <v>72</v>
      </c>
      <c r="AY163" s="225" t="s">
        <v>143</v>
      </c>
    </row>
    <row r="164" spans="2:51" s="16" customFormat="1" ht="12">
      <c r="B164" s="247"/>
      <c r="C164" s="248"/>
      <c r="D164" s="205" t="s">
        <v>152</v>
      </c>
      <c r="E164" s="249" t="s">
        <v>19</v>
      </c>
      <c r="F164" s="250" t="s">
        <v>739</v>
      </c>
      <c r="G164" s="248"/>
      <c r="H164" s="249" t="s">
        <v>19</v>
      </c>
      <c r="I164" s="251"/>
      <c r="J164" s="248"/>
      <c r="K164" s="248"/>
      <c r="L164" s="252"/>
      <c r="M164" s="253"/>
      <c r="N164" s="254"/>
      <c r="O164" s="254"/>
      <c r="P164" s="254"/>
      <c r="Q164" s="254"/>
      <c r="R164" s="254"/>
      <c r="S164" s="254"/>
      <c r="T164" s="255"/>
      <c r="AT164" s="256" t="s">
        <v>152</v>
      </c>
      <c r="AU164" s="256" t="s">
        <v>82</v>
      </c>
      <c r="AV164" s="16" t="s">
        <v>80</v>
      </c>
      <c r="AW164" s="16" t="s">
        <v>33</v>
      </c>
      <c r="AX164" s="16" t="s">
        <v>72</v>
      </c>
      <c r="AY164" s="256" t="s">
        <v>143</v>
      </c>
    </row>
    <row r="165" spans="2:51" s="13" customFormat="1" ht="12">
      <c r="B165" s="203"/>
      <c r="C165" s="204"/>
      <c r="D165" s="205" t="s">
        <v>152</v>
      </c>
      <c r="E165" s="206" t="s">
        <v>19</v>
      </c>
      <c r="F165" s="207" t="s">
        <v>740</v>
      </c>
      <c r="G165" s="204"/>
      <c r="H165" s="208">
        <v>1.5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152</v>
      </c>
      <c r="AU165" s="214" t="s">
        <v>82</v>
      </c>
      <c r="AV165" s="13" t="s">
        <v>82</v>
      </c>
      <c r="AW165" s="13" t="s">
        <v>33</v>
      </c>
      <c r="AX165" s="13" t="s">
        <v>72</v>
      </c>
      <c r="AY165" s="214" t="s">
        <v>143</v>
      </c>
    </row>
    <row r="166" spans="2:51" s="13" customFormat="1" ht="20.4">
      <c r="B166" s="203"/>
      <c r="C166" s="204"/>
      <c r="D166" s="205" t="s">
        <v>152</v>
      </c>
      <c r="E166" s="206" t="s">
        <v>19</v>
      </c>
      <c r="F166" s="207" t="s">
        <v>741</v>
      </c>
      <c r="G166" s="204"/>
      <c r="H166" s="208">
        <v>55.75</v>
      </c>
      <c r="I166" s="209"/>
      <c r="J166" s="204"/>
      <c r="K166" s="204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152</v>
      </c>
      <c r="AU166" s="214" t="s">
        <v>82</v>
      </c>
      <c r="AV166" s="13" t="s">
        <v>82</v>
      </c>
      <c r="AW166" s="13" t="s">
        <v>33</v>
      </c>
      <c r="AX166" s="13" t="s">
        <v>72</v>
      </c>
      <c r="AY166" s="214" t="s">
        <v>143</v>
      </c>
    </row>
    <row r="167" spans="2:51" s="13" customFormat="1" ht="12">
      <c r="B167" s="203"/>
      <c r="C167" s="204"/>
      <c r="D167" s="205" t="s">
        <v>152</v>
      </c>
      <c r="E167" s="206" t="s">
        <v>19</v>
      </c>
      <c r="F167" s="207" t="s">
        <v>742</v>
      </c>
      <c r="G167" s="204"/>
      <c r="H167" s="208">
        <v>25.05</v>
      </c>
      <c r="I167" s="209"/>
      <c r="J167" s="204"/>
      <c r="K167" s="204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152</v>
      </c>
      <c r="AU167" s="214" t="s">
        <v>82</v>
      </c>
      <c r="AV167" s="13" t="s">
        <v>82</v>
      </c>
      <c r="AW167" s="13" t="s">
        <v>33</v>
      </c>
      <c r="AX167" s="13" t="s">
        <v>72</v>
      </c>
      <c r="AY167" s="214" t="s">
        <v>143</v>
      </c>
    </row>
    <row r="168" spans="2:51" s="14" customFormat="1" ht="12">
      <c r="B168" s="215"/>
      <c r="C168" s="216"/>
      <c r="D168" s="205" t="s">
        <v>152</v>
      </c>
      <c r="E168" s="217" t="s">
        <v>632</v>
      </c>
      <c r="F168" s="218" t="s">
        <v>159</v>
      </c>
      <c r="G168" s="216"/>
      <c r="H168" s="219">
        <v>82.3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152</v>
      </c>
      <c r="AU168" s="225" t="s">
        <v>82</v>
      </c>
      <c r="AV168" s="14" t="s">
        <v>160</v>
      </c>
      <c r="AW168" s="14" t="s">
        <v>33</v>
      </c>
      <c r="AX168" s="14" t="s">
        <v>72</v>
      </c>
      <c r="AY168" s="225" t="s">
        <v>143</v>
      </c>
    </row>
    <row r="169" spans="2:51" s="16" customFormat="1" ht="12">
      <c r="B169" s="247"/>
      <c r="C169" s="248"/>
      <c r="D169" s="205" t="s">
        <v>152</v>
      </c>
      <c r="E169" s="249" t="s">
        <v>19</v>
      </c>
      <c r="F169" s="250" t="s">
        <v>743</v>
      </c>
      <c r="G169" s="248"/>
      <c r="H169" s="249" t="s">
        <v>19</v>
      </c>
      <c r="I169" s="251"/>
      <c r="J169" s="248"/>
      <c r="K169" s="248"/>
      <c r="L169" s="252"/>
      <c r="M169" s="253"/>
      <c r="N169" s="254"/>
      <c r="O169" s="254"/>
      <c r="P169" s="254"/>
      <c r="Q169" s="254"/>
      <c r="R169" s="254"/>
      <c r="S169" s="254"/>
      <c r="T169" s="255"/>
      <c r="AT169" s="256" t="s">
        <v>152</v>
      </c>
      <c r="AU169" s="256" t="s">
        <v>82</v>
      </c>
      <c r="AV169" s="16" t="s">
        <v>80</v>
      </c>
      <c r="AW169" s="16" t="s">
        <v>33</v>
      </c>
      <c r="AX169" s="16" t="s">
        <v>72</v>
      </c>
      <c r="AY169" s="256" t="s">
        <v>143</v>
      </c>
    </row>
    <row r="170" spans="2:51" s="13" customFormat="1" ht="20.4">
      <c r="B170" s="203"/>
      <c r="C170" s="204"/>
      <c r="D170" s="205" t="s">
        <v>152</v>
      </c>
      <c r="E170" s="206" t="s">
        <v>19</v>
      </c>
      <c r="F170" s="207" t="s">
        <v>744</v>
      </c>
      <c r="G170" s="204"/>
      <c r="H170" s="208">
        <v>34.82</v>
      </c>
      <c r="I170" s="209"/>
      <c r="J170" s="204"/>
      <c r="K170" s="204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152</v>
      </c>
      <c r="AU170" s="214" t="s">
        <v>82</v>
      </c>
      <c r="AV170" s="13" t="s">
        <v>82</v>
      </c>
      <c r="AW170" s="13" t="s">
        <v>33</v>
      </c>
      <c r="AX170" s="13" t="s">
        <v>72</v>
      </c>
      <c r="AY170" s="214" t="s">
        <v>143</v>
      </c>
    </row>
    <row r="171" spans="2:51" s="14" customFormat="1" ht="12">
      <c r="B171" s="215"/>
      <c r="C171" s="216"/>
      <c r="D171" s="205" t="s">
        <v>152</v>
      </c>
      <c r="E171" s="217" t="s">
        <v>634</v>
      </c>
      <c r="F171" s="218" t="s">
        <v>159</v>
      </c>
      <c r="G171" s="216"/>
      <c r="H171" s="219">
        <v>34.82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152</v>
      </c>
      <c r="AU171" s="225" t="s">
        <v>82</v>
      </c>
      <c r="AV171" s="14" t="s">
        <v>160</v>
      </c>
      <c r="AW171" s="14" t="s">
        <v>33</v>
      </c>
      <c r="AX171" s="14" t="s">
        <v>72</v>
      </c>
      <c r="AY171" s="225" t="s">
        <v>143</v>
      </c>
    </row>
    <row r="172" spans="2:51" s="15" customFormat="1" ht="12">
      <c r="B172" s="226"/>
      <c r="C172" s="227"/>
      <c r="D172" s="205" t="s">
        <v>152</v>
      </c>
      <c r="E172" s="228" t="s">
        <v>19</v>
      </c>
      <c r="F172" s="229" t="s">
        <v>173</v>
      </c>
      <c r="G172" s="227"/>
      <c r="H172" s="230">
        <v>141.82</v>
      </c>
      <c r="I172" s="231"/>
      <c r="J172" s="227"/>
      <c r="K172" s="227"/>
      <c r="L172" s="232"/>
      <c r="M172" s="233"/>
      <c r="N172" s="234"/>
      <c r="O172" s="234"/>
      <c r="P172" s="234"/>
      <c r="Q172" s="234"/>
      <c r="R172" s="234"/>
      <c r="S172" s="234"/>
      <c r="T172" s="235"/>
      <c r="AT172" s="236" t="s">
        <v>152</v>
      </c>
      <c r="AU172" s="236" t="s">
        <v>82</v>
      </c>
      <c r="AV172" s="15" t="s">
        <v>150</v>
      </c>
      <c r="AW172" s="15" t="s">
        <v>33</v>
      </c>
      <c r="AX172" s="15" t="s">
        <v>80</v>
      </c>
      <c r="AY172" s="236" t="s">
        <v>143</v>
      </c>
    </row>
    <row r="173" spans="1:65" s="2" customFormat="1" ht="34.2">
      <c r="A173" s="36"/>
      <c r="B173" s="37"/>
      <c r="C173" s="190" t="s">
        <v>247</v>
      </c>
      <c r="D173" s="190" t="s">
        <v>145</v>
      </c>
      <c r="E173" s="191" t="s">
        <v>745</v>
      </c>
      <c r="F173" s="192" t="s">
        <v>746</v>
      </c>
      <c r="G173" s="193" t="s">
        <v>182</v>
      </c>
      <c r="H173" s="194">
        <v>60</v>
      </c>
      <c r="I173" s="195"/>
      <c r="J173" s="196">
        <f>ROUND(I173*H173,2)</f>
        <v>0</v>
      </c>
      <c r="K173" s="192" t="s">
        <v>706</v>
      </c>
      <c r="L173" s="41"/>
      <c r="M173" s="197" t="s">
        <v>19</v>
      </c>
      <c r="N173" s="198" t="s">
        <v>43</v>
      </c>
      <c r="O173" s="66"/>
      <c r="P173" s="199">
        <f>O173*H173</f>
        <v>0</v>
      </c>
      <c r="Q173" s="199">
        <v>0</v>
      </c>
      <c r="R173" s="199">
        <f>Q173*H173</f>
        <v>0</v>
      </c>
      <c r="S173" s="199">
        <v>0.0375</v>
      </c>
      <c r="T173" s="200">
        <f>S173*H173</f>
        <v>2.25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1" t="s">
        <v>150</v>
      </c>
      <c r="AT173" s="201" t="s">
        <v>145</v>
      </c>
      <c r="AU173" s="201" t="s">
        <v>82</v>
      </c>
      <c r="AY173" s="19" t="s">
        <v>143</v>
      </c>
      <c r="BE173" s="202">
        <f>IF(N173="základní",J173,0)</f>
        <v>0</v>
      </c>
      <c r="BF173" s="202">
        <f>IF(N173="snížená",J173,0)</f>
        <v>0</v>
      </c>
      <c r="BG173" s="202">
        <f>IF(N173="zákl. přenesená",J173,0)</f>
        <v>0</v>
      </c>
      <c r="BH173" s="202">
        <f>IF(N173="sníž. přenesená",J173,0)</f>
        <v>0</v>
      </c>
      <c r="BI173" s="202">
        <f>IF(N173="nulová",J173,0)</f>
        <v>0</v>
      </c>
      <c r="BJ173" s="19" t="s">
        <v>80</v>
      </c>
      <c r="BK173" s="202">
        <f>ROUND(I173*H173,2)</f>
        <v>0</v>
      </c>
      <c r="BL173" s="19" t="s">
        <v>150</v>
      </c>
      <c r="BM173" s="201" t="s">
        <v>747</v>
      </c>
    </row>
    <row r="174" spans="1:65" s="2" customFormat="1" ht="34.2">
      <c r="A174" s="36"/>
      <c r="B174" s="37"/>
      <c r="C174" s="190" t="s">
        <v>7</v>
      </c>
      <c r="D174" s="190" t="s">
        <v>145</v>
      </c>
      <c r="E174" s="191" t="s">
        <v>748</v>
      </c>
      <c r="F174" s="192" t="s">
        <v>749</v>
      </c>
      <c r="G174" s="193" t="s">
        <v>182</v>
      </c>
      <c r="H174" s="194">
        <v>60</v>
      </c>
      <c r="I174" s="195"/>
      <c r="J174" s="196">
        <f>ROUND(I174*H174,2)</f>
        <v>0</v>
      </c>
      <c r="K174" s="192" t="s">
        <v>19</v>
      </c>
      <c r="L174" s="41"/>
      <c r="M174" s="197" t="s">
        <v>19</v>
      </c>
      <c r="N174" s="198" t="s">
        <v>43</v>
      </c>
      <c r="O174" s="66"/>
      <c r="P174" s="199">
        <f>O174*H174</f>
        <v>0</v>
      </c>
      <c r="Q174" s="199">
        <v>0.037</v>
      </c>
      <c r="R174" s="199">
        <f>Q174*H174</f>
        <v>2.2199999999999998</v>
      </c>
      <c r="S174" s="199">
        <v>0</v>
      </c>
      <c r="T174" s="20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1" t="s">
        <v>150</v>
      </c>
      <c r="AT174" s="201" t="s">
        <v>145</v>
      </c>
      <c r="AU174" s="201" t="s">
        <v>82</v>
      </c>
      <c r="AY174" s="19" t="s">
        <v>143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19" t="s">
        <v>80</v>
      </c>
      <c r="BK174" s="202">
        <f>ROUND(I174*H174,2)</f>
        <v>0</v>
      </c>
      <c r="BL174" s="19" t="s">
        <v>150</v>
      </c>
      <c r="BM174" s="201" t="s">
        <v>750</v>
      </c>
    </row>
    <row r="175" spans="2:51" s="13" customFormat="1" ht="12">
      <c r="B175" s="203"/>
      <c r="C175" s="204"/>
      <c r="D175" s="205" t="s">
        <v>152</v>
      </c>
      <c r="E175" s="206" t="s">
        <v>19</v>
      </c>
      <c r="F175" s="207" t="s">
        <v>433</v>
      </c>
      <c r="G175" s="204"/>
      <c r="H175" s="208">
        <v>60</v>
      </c>
      <c r="I175" s="209"/>
      <c r="J175" s="204"/>
      <c r="K175" s="204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152</v>
      </c>
      <c r="AU175" s="214" t="s">
        <v>82</v>
      </c>
      <c r="AV175" s="13" t="s">
        <v>82</v>
      </c>
      <c r="AW175" s="13" t="s">
        <v>33</v>
      </c>
      <c r="AX175" s="13" t="s">
        <v>80</v>
      </c>
      <c r="AY175" s="214" t="s">
        <v>143</v>
      </c>
    </row>
    <row r="176" spans="2:63" s="12" customFormat="1" ht="22.95" customHeight="1">
      <c r="B176" s="174"/>
      <c r="C176" s="175"/>
      <c r="D176" s="176" t="s">
        <v>71</v>
      </c>
      <c r="E176" s="188" t="s">
        <v>525</v>
      </c>
      <c r="F176" s="188" t="s">
        <v>526</v>
      </c>
      <c r="G176" s="175"/>
      <c r="H176" s="175"/>
      <c r="I176" s="178"/>
      <c r="J176" s="189">
        <f>BK176</f>
        <v>0</v>
      </c>
      <c r="K176" s="175"/>
      <c r="L176" s="180"/>
      <c r="M176" s="181"/>
      <c r="N176" s="182"/>
      <c r="O176" s="182"/>
      <c r="P176" s="183">
        <f>SUM(P177:P180)</f>
        <v>0</v>
      </c>
      <c r="Q176" s="182"/>
      <c r="R176" s="183">
        <f>SUM(R177:R180)</f>
        <v>0</v>
      </c>
      <c r="S176" s="182"/>
      <c r="T176" s="184">
        <f>SUM(T177:T180)</f>
        <v>0</v>
      </c>
      <c r="AR176" s="185" t="s">
        <v>80</v>
      </c>
      <c r="AT176" s="186" t="s">
        <v>71</v>
      </c>
      <c r="AU176" s="186" t="s">
        <v>80</v>
      </c>
      <c r="AY176" s="185" t="s">
        <v>143</v>
      </c>
      <c r="BK176" s="187">
        <f>SUM(BK177:BK180)</f>
        <v>0</v>
      </c>
    </row>
    <row r="177" spans="1:65" s="2" customFormat="1" ht="34.2">
      <c r="A177" s="36"/>
      <c r="B177" s="37"/>
      <c r="C177" s="190" t="s">
        <v>256</v>
      </c>
      <c r="D177" s="190" t="s">
        <v>145</v>
      </c>
      <c r="E177" s="191" t="s">
        <v>528</v>
      </c>
      <c r="F177" s="192" t="s">
        <v>751</v>
      </c>
      <c r="G177" s="193" t="s">
        <v>510</v>
      </c>
      <c r="H177" s="194">
        <v>17.397</v>
      </c>
      <c r="I177" s="195"/>
      <c r="J177" s="196">
        <f>ROUND(I177*H177,2)</f>
        <v>0</v>
      </c>
      <c r="K177" s="192" t="s">
        <v>706</v>
      </c>
      <c r="L177" s="41"/>
      <c r="M177" s="197" t="s">
        <v>19</v>
      </c>
      <c r="N177" s="198" t="s">
        <v>43</v>
      </c>
      <c r="O177" s="66"/>
      <c r="P177" s="199">
        <f>O177*H177</f>
        <v>0</v>
      </c>
      <c r="Q177" s="199">
        <v>0</v>
      </c>
      <c r="R177" s="199">
        <f>Q177*H177</f>
        <v>0</v>
      </c>
      <c r="S177" s="199">
        <v>0</v>
      </c>
      <c r="T177" s="20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1" t="s">
        <v>150</v>
      </c>
      <c r="AT177" s="201" t="s">
        <v>145</v>
      </c>
      <c r="AU177" s="201" t="s">
        <v>82</v>
      </c>
      <c r="AY177" s="19" t="s">
        <v>143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19" t="s">
        <v>80</v>
      </c>
      <c r="BK177" s="202">
        <f>ROUND(I177*H177,2)</f>
        <v>0</v>
      </c>
      <c r="BL177" s="19" t="s">
        <v>150</v>
      </c>
      <c r="BM177" s="201" t="s">
        <v>752</v>
      </c>
    </row>
    <row r="178" spans="1:65" s="2" customFormat="1" ht="22.8">
      <c r="A178" s="36"/>
      <c r="B178" s="37"/>
      <c r="C178" s="190" t="s">
        <v>261</v>
      </c>
      <c r="D178" s="190" t="s">
        <v>145</v>
      </c>
      <c r="E178" s="191" t="s">
        <v>532</v>
      </c>
      <c r="F178" s="192" t="s">
        <v>533</v>
      </c>
      <c r="G178" s="193" t="s">
        <v>510</v>
      </c>
      <c r="H178" s="194">
        <v>17.397</v>
      </c>
      <c r="I178" s="195"/>
      <c r="J178" s="196">
        <f>ROUND(I178*H178,2)</f>
        <v>0</v>
      </c>
      <c r="K178" s="192" t="s">
        <v>706</v>
      </c>
      <c r="L178" s="41"/>
      <c r="M178" s="197" t="s">
        <v>19</v>
      </c>
      <c r="N178" s="198" t="s">
        <v>43</v>
      </c>
      <c r="O178" s="66"/>
      <c r="P178" s="199">
        <f>O178*H178</f>
        <v>0</v>
      </c>
      <c r="Q178" s="199">
        <v>0</v>
      </c>
      <c r="R178" s="199">
        <f>Q178*H178</f>
        <v>0</v>
      </c>
      <c r="S178" s="199">
        <v>0</v>
      </c>
      <c r="T178" s="20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1" t="s">
        <v>150</v>
      </c>
      <c r="AT178" s="201" t="s">
        <v>145</v>
      </c>
      <c r="AU178" s="201" t="s">
        <v>82</v>
      </c>
      <c r="AY178" s="19" t="s">
        <v>143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19" t="s">
        <v>80</v>
      </c>
      <c r="BK178" s="202">
        <f>ROUND(I178*H178,2)</f>
        <v>0</v>
      </c>
      <c r="BL178" s="19" t="s">
        <v>150</v>
      </c>
      <c r="BM178" s="201" t="s">
        <v>753</v>
      </c>
    </row>
    <row r="179" spans="1:65" s="2" customFormat="1" ht="34.2">
      <c r="A179" s="36"/>
      <c r="B179" s="37"/>
      <c r="C179" s="190" t="s">
        <v>266</v>
      </c>
      <c r="D179" s="190" t="s">
        <v>145</v>
      </c>
      <c r="E179" s="191" t="s">
        <v>536</v>
      </c>
      <c r="F179" s="192" t="s">
        <v>754</v>
      </c>
      <c r="G179" s="193" t="s">
        <v>510</v>
      </c>
      <c r="H179" s="194">
        <v>17.397</v>
      </c>
      <c r="I179" s="195"/>
      <c r="J179" s="196">
        <f>ROUND(I179*H179,2)</f>
        <v>0</v>
      </c>
      <c r="K179" s="192" t="s">
        <v>19</v>
      </c>
      <c r="L179" s="41"/>
      <c r="M179" s="197" t="s">
        <v>19</v>
      </c>
      <c r="N179" s="198" t="s">
        <v>43</v>
      </c>
      <c r="O179" s="66"/>
      <c r="P179" s="199">
        <f>O179*H179</f>
        <v>0</v>
      </c>
      <c r="Q179" s="199">
        <v>0</v>
      </c>
      <c r="R179" s="199">
        <f>Q179*H179</f>
        <v>0</v>
      </c>
      <c r="S179" s="199">
        <v>0</v>
      </c>
      <c r="T179" s="200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1" t="s">
        <v>150</v>
      </c>
      <c r="AT179" s="201" t="s">
        <v>145</v>
      </c>
      <c r="AU179" s="201" t="s">
        <v>82</v>
      </c>
      <c r="AY179" s="19" t="s">
        <v>143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19" t="s">
        <v>80</v>
      </c>
      <c r="BK179" s="202">
        <f>ROUND(I179*H179,2)</f>
        <v>0</v>
      </c>
      <c r="BL179" s="19" t="s">
        <v>150</v>
      </c>
      <c r="BM179" s="201" t="s">
        <v>755</v>
      </c>
    </row>
    <row r="180" spans="1:65" s="2" customFormat="1" ht="22.8">
      <c r="A180" s="36"/>
      <c r="B180" s="37"/>
      <c r="C180" s="190" t="s">
        <v>272</v>
      </c>
      <c r="D180" s="190" t="s">
        <v>145</v>
      </c>
      <c r="E180" s="191" t="s">
        <v>540</v>
      </c>
      <c r="F180" s="192" t="s">
        <v>541</v>
      </c>
      <c r="G180" s="193" t="s">
        <v>510</v>
      </c>
      <c r="H180" s="194">
        <v>17.397</v>
      </c>
      <c r="I180" s="195"/>
      <c r="J180" s="196">
        <f>ROUND(I180*H180,2)</f>
        <v>0</v>
      </c>
      <c r="K180" s="192" t="s">
        <v>19</v>
      </c>
      <c r="L180" s="41"/>
      <c r="M180" s="197" t="s">
        <v>19</v>
      </c>
      <c r="N180" s="198" t="s">
        <v>43</v>
      </c>
      <c r="O180" s="66"/>
      <c r="P180" s="199">
        <f>O180*H180</f>
        <v>0</v>
      </c>
      <c r="Q180" s="199">
        <v>0</v>
      </c>
      <c r="R180" s="199">
        <f>Q180*H180</f>
        <v>0</v>
      </c>
      <c r="S180" s="199">
        <v>0</v>
      </c>
      <c r="T180" s="20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1" t="s">
        <v>150</v>
      </c>
      <c r="AT180" s="201" t="s">
        <v>145</v>
      </c>
      <c r="AU180" s="201" t="s">
        <v>82</v>
      </c>
      <c r="AY180" s="19" t="s">
        <v>143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19" t="s">
        <v>80</v>
      </c>
      <c r="BK180" s="202">
        <f>ROUND(I180*H180,2)</f>
        <v>0</v>
      </c>
      <c r="BL180" s="19" t="s">
        <v>150</v>
      </c>
      <c r="BM180" s="201" t="s">
        <v>756</v>
      </c>
    </row>
    <row r="181" spans="2:63" s="12" customFormat="1" ht="22.95" customHeight="1">
      <c r="B181" s="174"/>
      <c r="C181" s="175"/>
      <c r="D181" s="176" t="s">
        <v>71</v>
      </c>
      <c r="E181" s="188" t="s">
        <v>543</v>
      </c>
      <c r="F181" s="188" t="s">
        <v>544</v>
      </c>
      <c r="G181" s="175"/>
      <c r="H181" s="175"/>
      <c r="I181" s="178"/>
      <c r="J181" s="189">
        <f>BK181</f>
        <v>0</v>
      </c>
      <c r="K181" s="175"/>
      <c r="L181" s="180"/>
      <c r="M181" s="181"/>
      <c r="N181" s="182"/>
      <c r="O181" s="182"/>
      <c r="P181" s="183">
        <f>P182</f>
        <v>0</v>
      </c>
      <c r="Q181" s="182"/>
      <c r="R181" s="183">
        <f>R182</f>
        <v>0</v>
      </c>
      <c r="S181" s="182"/>
      <c r="T181" s="184">
        <f>T182</f>
        <v>0</v>
      </c>
      <c r="AR181" s="185" t="s">
        <v>80</v>
      </c>
      <c r="AT181" s="186" t="s">
        <v>71</v>
      </c>
      <c r="AU181" s="186" t="s">
        <v>80</v>
      </c>
      <c r="AY181" s="185" t="s">
        <v>143</v>
      </c>
      <c r="BK181" s="187">
        <f>BK182</f>
        <v>0</v>
      </c>
    </row>
    <row r="182" spans="1:65" s="2" customFormat="1" ht="45.6">
      <c r="A182" s="36"/>
      <c r="B182" s="37"/>
      <c r="C182" s="190" t="s">
        <v>278</v>
      </c>
      <c r="D182" s="190" t="s">
        <v>145</v>
      </c>
      <c r="E182" s="191" t="s">
        <v>546</v>
      </c>
      <c r="F182" s="192" t="s">
        <v>547</v>
      </c>
      <c r="G182" s="193" t="s">
        <v>510</v>
      </c>
      <c r="H182" s="194">
        <v>19.615</v>
      </c>
      <c r="I182" s="195"/>
      <c r="J182" s="196">
        <f>ROUND(I182*H182,2)</f>
        <v>0</v>
      </c>
      <c r="K182" s="192" t="s">
        <v>706</v>
      </c>
      <c r="L182" s="41"/>
      <c r="M182" s="197" t="s">
        <v>19</v>
      </c>
      <c r="N182" s="198" t="s">
        <v>43</v>
      </c>
      <c r="O182" s="66"/>
      <c r="P182" s="199">
        <f>O182*H182</f>
        <v>0</v>
      </c>
      <c r="Q182" s="199">
        <v>0</v>
      </c>
      <c r="R182" s="199">
        <f>Q182*H182</f>
        <v>0</v>
      </c>
      <c r="S182" s="199">
        <v>0</v>
      </c>
      <c r="T182" s="200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1" t="s">
        <v>150</v>
      </c>
      <c r="AT182" s="201" t="s">
        <v>145</v>
      </c>
      <c r="AU182" s="201" t="s">
        <v>82</v>
      </c>
      <c r="AY182" s="19" t="s">
        <v>143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19" t="s">
        <v>80</v>
      </c>
      <c r="BK182" s="202">
        <f>ROUND(I182*H182,2)</f>
        <v>0</v>
      </c>
      <c r="BL182" s="19" t="s">
        <v>150</v>
      </c>
      <c r="BM182" s="201" t="s">
        <v>757</v>
      </c>
    </row>
    <row r="183" spans="2:63" s="12" customFormat="1" ht="25.95" customHeight="1">
      <c r="B183" s="174"/>
      <c r="C183" s="175"/>
      <c r="D183" s="176" t="s">
        <v>71</v>
      </c>
      <c r="E183" s="177" t="s">
        <v>549</v>
      </c>
      <c r="F183" s="177" t="s">
        <v>550</v>
      </c>
      <c r="G183" s="175"/>
      <c r="H183" s="175"/>
      <c r="I183" s="178"/>
      <c r="J183" s="179">
        <f>BK183</f>
        <v>0</v>
      </c>
      <c r="K183" s="175"/>
      <c r="L183" s="180"/>
      <c r="M183" s="181"/>
      <c r="N183" s="182"/>
      <c r="O183" s="182"/>
      <c r="P183" s="183">
        <f>P184+P186+P189+P200</f>
        <v>0</v>
      </c>
      <c r="Q183" s="182"/>
      <c r="R183" s="183">
        <f>R184+R186+R189+R200</f>
        <v>1.3115857600000003</v>
      </c>
      <c r="S183" s="182"/>
      <c r="T183" s="184">
        <f>T184+T186+T189+T200</f>
        <v>0</v>
      </c>
      <c r="AR183" s="185" t="s">
        <v>82</v>
      </c>
      <c r="AT183" s="186" t="s">
        <v>71</v>
      </c>
      <c r="AU183" s="186" t="s">
        <v>72</v>
      </c>
      <c r="AY183" s="185" t="s">
        <v>143</v>
      </c>
      <c r="BK183" s="187">
        <f>BK184+BK186+BK189+BK200</f>
        <v>0</v>
      </c>
    </row>
    <row r="184" spans="2:63" s="12" customFormat="1" ht="22.95" customHeight="1">
      <c r="B184" s="174"/>
      <c r="C184" s="175"/>
      <c r="D184" s="176" t="s">
        <v>71</v>
      </c>
      <c r="E184" s="188" t="s">
        <v>758</v>
      </c>
      <c r="F184" s="188" t="s">
        <v>759</v>
      </c>
      <c r="G184" s="175"/>
      <c r="H184" s="175"/>
      <c r="I184" s="178"/>
      <c r="J184" s="189">
        <f>BK184</f>
        <v>0</v>
      </c>
      <c r="K184" s="175"/>
      <c r="L184" s="180"/>
      <c r="M184" s="181"/>
      <c r="N184" s="182"/>
      <c r="O184" s="182"/>
      <c r="P184" s="183">
        <f>P185</f>
        <v>0</v>
      </c>
      <c r="Q184" s="182"/>
      <c r="R184" s="183">
        <f>R185</f>
        <v>0</v>
      </c>
      <c r="S184" s="182"/>
      <c r="T184" s="184">
        <f>T185</f>
        <v>0</v>
      </c>
      <c r="AR184" s="185" t="s">
        <v>82</v>
      </c>
      <c r="AT184" s="186" t="s">
        <v>71</v>
      </c>
      <c r="AU184" s="186" t="s">
        <v>80</v>
      </c>
      <c r="AY184" s="185" t="s">
        <v>143</v>
      </c>
      <c r="BK184" s="187">
        <f>BK185</f>
        <v>0</v>
      </c>
    </row>
    <row r="185" spans="1:65" s="2" customFormat="1" ht="45.6">
      <c r="A185" s="36"/>
      <c r="B185" s="37"/>
      <c r="C185" s="190" t="s">
        <v>283</v>
      </c>
      <c r="D185" s="190" t="s">
        <v>145</v>
      </c>
      <c r="E185" s="191" t="s">
        <v>760</v>
      </c>
      <c r="F185" s="192" t="s">
        <v>761</v>
      </c>
      <c r="G185" s="193" t="s">
        <v>318</v>
      </c>
      <c r="H185" s="194">
        <v>5</v>
      </c>
      <c r="I185" s="195"/>
      <c r="J185" s="196">
        <f>ROUND(I185*H185,2)</f>
        <v>0</v>
      </c>
      <c r="K185" s="192" t="s">
        <v>19</v>
      </c>
      <c r="L185" s="41"/>
      <c r="M185" s="197" t="s">
        <v>19</v>
      </c>
      <c r="N185" s="198" t="s">
        <v>43</v>
      </c>
      <c r="O185" s="66"/>
      <c r="P185" s="199">
        <f>O185*H185</f>
        <v>0</v>
      </c>
      <c r="Q185" s="199">
        <v>0</v>
      </c>
      <c r="R185" s="199">
        <f>Q185*H185</f>
        <v>0</v>
      </c>
      <c r="S185" s="199">
        <v>0</v>
      </c>
      <c r="T185" s="200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1" t="s">
        <v>225</v>
      </c>
      <c r="AT185" s="201" t="s">
        <v>145</v>
      </c>
      <c r="AU185" s="201" t="s">
        <v>82</v>
      </c>
      <c r="AY185" s="19" t="s">
        <v>143</v>
      </c>
      <c r="BE185" s="202">
        <f>IF(N185="základní",J185,0)</f>
        <v>0</v>
      </c>
      <c r="BF185" s="202">
        <f>IF(N185="snížená",J185,0)</f>
        <v>0</v>
      </c>
      <c r="BG185" s="202">
        <f>IF(N185="zákl. přenesená",J185,0)</f>
        <v>0</v>
      </c>
      <c r="BH185" s="202">
        <f>IF(N185="sníž. přenesená",J185,0)</f>
        <v>0</v>
      </c>
      <c r="BI185" s="202">
        <f>IF(N185="nulová",J185,0)</f>
        <v>0</v>
      </c>
      <c r="BJ185" s="19" t="s">
        <v>80</v>
      </c>
      <c r="BK185" s="202">
        <f>ROUND(I185*H185,2)</f>
        <v>0</v>
      </c>
      <c r="BL185" s="19" t="s">
        <v>225</v>
      </c>
      <c r="BM185" s="201" t="s">
        <v>762</v>
      </c>
    </row>
    <row r="186" spans="2:63" s="12" customFormat="1" ht="22.95" customHeight="1">
      <c r="B186" s="174"/>
      <c r="C186" s="175"/>
      <c r="D186" s="176" t="s">
        <v>71</v>
      </c>
      <c r="E186" s="188" t="s">
        <v>763</v>
      </c>
      <c r="F186" s="188" t="s">
        <v>764</v>
      </c>
      <c r="G186" s="175"/>
      <c r="H186" s="175"/>
      <c r="I186" s="178"/>
      <c r="J186" s="189">
        <f>BK186</f>
        <v>0</v>
      </c>
      <c r="K186" s="175"/>
      <c r="L186" s="180"/>
      <c r="M186" s="181"/>
      <c r="N186" s="182"/>
      <c r="O186" s="182"/>
      <c r="P186" s="183">
        <f>SUM(P187:P188)</f>
        <v>0</v>
      </c>
      <c r="Q186" s="182"/>
      <c r="R186" s="183">
        <f>SUM(R187:R188)</f>
        <v>0</v>
      </c>
      <c r="S186" s="182"/>
      <c r="T186" s="184">
        <f>SUM(T187:T188)</f>
        <v>0</v>
      </c>
      <c r="AR186" s="185" t="s">
        <v>82</v>
      </c>
      <c r="AT186" s="186" t="s">
        <v>71</v>
      </c>
      <c r="AU186" s="186" t="s">
        <v>80</v>
      </c>
      <c r="AY186" s="185" t="s">
        <v>143</v>
      </c>
      <c r="BK186" s="187">
        <f>SUM(BK187:BK188)</f>
        <v>0</v>
      </c>
    </row>
    <row r="187" spans="1:65" s="2" customFormat="1" ht="22.8">
      <c r="A187" s="36"/>
      <c r="B187" s="37"/>
      <c r="C187" s="190" t="s">
        <v>288</v>
      </c>
      <c r="D187" s="190" t="s">
        <v>145</v>
      </c>
      <c r="E187" s="191" t="s">
        <v>765</v>
      </c>
      <c r="F187" s="192" t="s">
        <v>766</v>
      </c>
      <c r="G187" s="193" t="s">
        <v>318</v>
      </c>
      <c r="H187" s="194">
        <v>1</v>
      </c>
      <c r="I187" s="195"/>
      <c r="J187" s="196">
        <f>ROUND(I187*H187,2)</f>
        <v>0</v>
      </c>
      <c r="K187" s="192" t="s">
        <v>19</v>
      </c>
      <c r="L187" s="41"/>
      <c r="M187" s="197" t="s">
        <v>19</v>
      </c>
      <c r="N187" s="198" t="s">
        <v>43</v>
      </c>
      <c r="O187" s="66"/>
      <c r="P187" s="199">
        <f>O187*H187</f>
        <v>0</v>
      </c>
      <c r="Q187" s="199">
        <v>0</v>
      </c>
      <c r="R187" s="199">
        <f>Q187*H187</f>
        <v>0</v>
      </c>
      <c r="S187" s="199">
        <v>0</v>
      </c>
      <c r="T187" s="20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1" t="s">
        <v>225</v>
      </c>
      <c r="AT187" s="201" t="s">
        <v>145</v>
      </c>
      <c r="AU187" s="201" t="s">
        <v>82</v>
      </c>
      <c r="AY187" s="19" t="s">
        <v>143</v>
      </c>
      <c r="BE187" s="202">
        <f>IF(N187="základní",J187,0)</f>
        <v>0</v>
      </c>
      <c r="BF187" s="202">
        <f>IF(N187="snížená",J187,0)</f>
        <v>0</v>
      </c>
      <c r="BG187" s="202">
        <f>IF(N187="zákl. přenesená",J187,0)</f>
        <v>0</v>
      </c>
      <c r="BH187" s="202">
        <f>IF(N187="sníž. přenesená",J187,0)</f>
        <v>0</v>
      </c>
      <c r="BI187" s="202">
        <f>IF(N187="nulová",J187,0)</f>
        <v>0</v>
      </c>
      <c r="BJ187" s="19" t="s">
        <v>80</v>
      </c>
      <c r="BK187" s="202">
        <f>ROUND(I187*H187,2)</f>
        <v>0</v>
      </c>
      <c r="BL187" s="19" t="s">
        <v>225</v>
      </c>
      <c r="BM187" s="201" t="s">
        <v>767</v>
      </c>
    </row>
    <row r="188" spans="1:65" s="2" customFormat="1" ht="22.8">
      <c r="A188" s="36"/>
      <c r="B188" s="37"/>
      <c r="C188" s="190" t="s">
        <v>293</v>
      </c>
      <c r="D188" s="190" t="s">
        <v>145</v>
      </c>
      <c r="E188" s="191" t="s">
        <v>768</v>
      </c>
      <c r="F188" s="192" t="s">
        <v>769</v>
      </c>
      <c r="G188" s="193" t="s">
        <v>318</v>
      </c>
      <c r="H188" s="194">
        <v>1</v>
      </c>
      <c r="I188" s="195"/>
      <c r="J188" s="196">
        <f>ROUND(I188*H188,2)</f>
        <v>0</v>
      </c>
      <c r="K188" s="192" t="s">
        <v>19</v>
      </c>
      <c r="L188" s="41"/>
      <c r="M188" s="197" t="s">
        <v>19</v>
      </c>
      <c r="N188" s="198" t="s">
        <v>43</v>
      </c>
      <c r="O188" s="66"/>
      <c r="P188" s="199">
        <f>O188*H188</f>
        <v>0</v>
      </c>
      <c r="Q188" s="199">
        <v>0</v>
      </c>
      <c r="R188" s="199">
        <f>Q188*H188</f>
        <v>0</v>
      </c>
      <c r="S188" s="199">
        <v>0</v>
      </c>
      <c r="T188" s="20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1" t="s">
        <v>225</v>
      </c>
      <c r="AT188" s="201" t="s">
        <v>145</v>
      </c>
      <c r="AU188" s="201" t="s">
        <v>82</v>
      </c>
      <c r="AY188" s="19" t="s">
        <v>143</v>
      </c>
      <c r="BE188" s="202">
        <f>IF(N188="základní",J188,0)</f>
        <v>0</v>
      </c>
      <c r="BF188" s="202">
        <f>IF(N188="snížená",J188,0)</f>
        <v>0</v>
      </c>
      <c r="BG188" s="202">
        <f>IF(N188="zákl. přenesená",J188,0)</f>
        <v>0</v>
      </c>
      <c r="BH188" s="202">
        <f>IF(N188="sníž. přenesená",J188,0)</f>
        <v>0</v>
      </c>
      <c r="BI188" s="202">
        <f>IF(N188="nulová",J188,0)</f>
        <v>0</v>
      </c>
      <c r="BJ188" s="19" t="s">
        <v>80</v>
      </c>
      <c r="BK188" s="202">
        <f>ROUND(I188*H188,2)</f>
        <v>0</v>
      </c>
      <c r="BL188" s="19" t="s">
        <v>225</v>
      </c>
      <c r="BM188" s="201" t="s">
        <v>770</v>
      </c>
    </row>
    <row r="189" spans="2:63" s="12" customFormat="1" ht="22.95" customHeight="1">
      <c r="B189" s="174"/>
      <c r="C189" s="175"/>
      <c r="D189" s="176" t="s">
        <v>71</v>
      </c>
      <c r="E189" s="188" t="s">
        <v>587</v>
      </c>
      <c r="F189" s="188" t="s">
        <v>588</v>
      </c>
      <c r="G189" s="175"/>
      <c r="H189" s="175"/>
      <c r="I189" s="178"/>
      <c r="J189" s="189">
        <f>BK189</f>
        <v>0</v>
      </c>
      <c r="K189" s="175"/>
      <c r="L189" s="180"/>
      <c r="M189" s="181"/>
      <c r="N189" s="182"/>
      <c r="O189" s="182"/>
      <c r="P189" s="183">
        <f>SUM(P190:P199)</f>
        <v>0</v>
      </c>
      <c r="Q189" s="182"/>
      <c r="R189" s="183">
        <f>SUM(R190:R199)</f>
        <v>0.04108576</v>
      </c>
      <c r="S189" s="182"/>
      <c r="T189" s="184">
        <f>SUM(T190:T199)</f>
        <v>0</v>
      </c>
      <c r="AR189" s="185" t="s">
        <v>82</v>
      </c>
      <c r="AT189" s="186" t="s">
        <v>71</v>
      </c>
      <c r="AU189" s="186" t="s">
        <v>80</v>
      </c>
      <c r="AY189" s="185" t="s">
        <v>143</v>
      </c>
      <c r="BK189" s="187">
        <f>SUM(BK190:BK199)</f>
        <v>0</v>
      </c>
    </row>
    <row r="190" spans="1:65" s="2" customFormat="1" ht="34.2">
      <c r="A190" s="36"/>
      <c r="B190" s="37"/>
      <c r="C190" s="190" t="s">
        <v>299</v>
      </c>
      <c r="D190" s="190" t="s">
        <v>145</v>
      </c>
      <c r="E190" s="191" t="s">
        <v>771</v>
      </c>
      <c r="F190" s="192" t="s">
        <v>772</v>
      </c>
      <c r="G190" s="193" t="s">
        <v>182</v>
      </c>
      <c r="H190" s="194">
        <v>16.315</v>
      </c>
      <c r="I190" s="195"/>
      <c r="J190" s="196">
        <f>ROUND(I190*H190,2)</f>
        <v>0</v>
      </c>
      <c r="K190" s="192" t="s">
        <v>19</v>
      </c>
      <c r="L190" s="41"/>
      <c r="M190" s="197" t="s">
        <v>19</v>
      </c>
      <c r="N190" s="198" t="s">
        <v>43</v>
      </c>
      <c r="O190" s="66"/>
      <c r="P190" s="199">
        <f>O190*H190</f>
        <v>0</v>
      </c>
      <c r="Q190" s="199">
        <v>0.00015</v>
      </c>
      <c r="R190" s="199">
        <f>Q190*H190</f>
        <v>0.0024472499999999998</v>
      </c>
      <c r="S190" s="199">
        <v>0</v>
      </c>
      <c r="T190" s="200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1" t="s">
        <v>225</v>
      </c>
      <c r="AT190" s="201" t="s">
        <v>145</v>
      </c>
      <c r="AU190" s="201" t="s">
        <v>82</v>
      </c>
      <c r="AY190" s="19" t="s">
        <v>143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19" t="s">
        <v>80</v>
      </c>
      <c r="BK190" s="202">
        <f>ROUND(I190*H190,2)</f>
        <v>0</v>
      </c>
      <c r="BL190" s="19" t="s">
        <v>225</v>
      </c>
      <c r="BM190" s="201" t="s">
        <v>773</v>
      </c>
    </row>
    <row r="191" spans="2:51" s="13" customFormat="1" ht="12">
      <c r="B191" s="203"/>
      <c r="C191" s="204"/>
      <c r="D191" s="205" t="s">
        <v>152</v>
      </c>
      <c r="E191" s="206" t="s">
        <v>19</v>
      </c>
      <c r="F191" s="207" t="s">
        <v>774</v>
      </c>
      <c r="G191" s="204"/>
      <c r="H191" s="208">
        <v>16.315</v>
      </c>
      <c r="I191" s="209"/>
      <c r="J191" s="204"/>
      <c r="K191" s="204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152</v>
      </c>
      <c r="AU191" s="214" t="s">
        <v>82</v>
      </c>
      <c r="AV191" s="13" t="s">
        <v>82</v>
      </c>
      <c r="AW191" s="13" t="s">
        <v>33</v>
      </c>
      <c r="AX191" s="13" t="s">
        <v>80</v>
      </c>
      <c r="AY191" s="214" t="s">
        <v>143</v>
      </c>
    </row>
    <row r="192" spans="1:65" s="2" customFormat="1" ht="34.2">
      <c r="A192" s="36"/>
      <c r="B192" s="37"/>
      <c r="C192" s="190" t="s">
        <v>305</v>
      </c>
      <c r="D192" s="190" t="s">
        <v>145</v>
      </c>
      <c r="E192" s="191" t="s">
        <v>775</v>
      </c>
      <c r="F192" s="192" t="s">
        <v>776</v>
      </c>
      <c r="G192" s="193" t="s">
        <v>182</v>
      </c>
      <c r="H192" s="194">
        <v>5.33</v>
      </c>
      <c r="I192" s="195"/>
      <c r="J192" s="196">
        <f>ROUND(I192*H192,2)</f>
        <v>0</v>
      </c>
      <c r="K192" s="192" t="s">
        <v>19</v>
      </c>
      <c r="L192" s="41"/>
      <c r="M192" s="197" t="s">
        <v>19</v>
      </c>
      <c r="N192" s="198" t="s">
        <v>43</v>
      </c>
      <c r="O192" s="66"/>
      <c r="P192" s="199">
        <f>O192*H192</f>
        <v>0</v>
      </c>
      <c r="Q192" s="199">
        <v>0.00015</v>
      </c>
      <c r="R192" s="199">
        <f>Q192*H192</f>
        <v>0.0007995</v>
      </c>
      <c r="S192" s="199">
        <v>0</v>
      </c>
      <c r="T192" s="20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1" t="s">
        <v>225</v>
      </c>
      <c r="AT192" s="201" t="s">
        <v>145</v>
      </c>
      <c r="AU192" s="201" t="s">
        <v>82</v>
      </c>
      <c r="AY192" s="19" t="s">
        <v>143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19" t="s">
        <v>80</v>
      </c>
      <c r="BK192" s="202">
        <f>ROUND(I192*H192,2)</f>
        <v>0</v>
      </c>
      <c r="BL192" s="19" t="s">
        <v>225</v>
      </c>
      <c r="BM192" s="201" t="s">
        <v>777</v>
      </c>
    </row>
    <row r="193" spans="2:51" s="13" customFormat="1" ht="12">
      <c r="B193" s="203"/>
      <c r="C193" s="204"/>
      <c r="D193" s="205" t="s">
        <v>152</v>
      </c>
      <c r="E193" s="206" t="s">
        <v>19</v>
      </c>
      <c r="F193" s="207" t="s">
        <v>636</v>
      </c>
      <c r="G193" s="204"/>
      <c r="H193" s="208">
        <v>5.33</v>
      </c>
      <c r="I193" s="209"/>
      <c r="J193" s="204"/>
      <c r="K193" s="204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152</v>
      </c>
      <c r="AU193" s="214" t="s">
        <v>82</v>
      </c>
      <c r="AV193" s="13" t="s">
        <v>82</v>
      </c>
      <c r="AW193" s="13" t="s">
        <v>33</v>
      </c>
      <c r="AX193" s="13" t="s">
        <v>80</v>
      </c>
      <c r="AY193" s="214" t="s">
        <v>143</v>
      </c>
    </row>
    <row r="194" spans="1:65" s="2" customFormat="1" ht="34.2">
      <c r="A194" s="36"/>
      <c r="B194" s="37"/>
      <c r="C194" s="190" t="s">
        <v>310</v>
      </c>
      <c r="D194" s="190" t="s">
        <v>145</v>
      </c>
      <c r="E194" s="191" t="s">
        <v>778</v>
      </c>
      <c r="F194" s="192" t="s">
        <v>779</v>
      </c>
      <c r="G194" s="193" t="s">
        <v>182</v>
      </c>
      <c r="H194" s="194">
        <v>24.7</v>
      </c>
      <c r="I194" s="195"/>
      <c r="J194" s="196">
        <f>ROUND(I194*H194,2)</f>
        <v>0</v>
      </c>
      <c r="K194" s="192" t="s">
        <v>19</v>
      </c>
      <c r="L194" s="41"/>
      <c r="M194" s="197" t="s">
        <v>19</v>
      </c>
      <c r="N194" s="198" t="s">
        <v>43</v>
      </c>
      <c r="O194" s="66"/>
      <c r="P194" s="199">
        <f>O194*H194</f>
        <v>0</v>
      </c>
      <c r="Q194" s="199">
        <v>0.00015</v>
      </c>
      <c r="R194" s="199">
        <f>Q194*H194</f>
        <v>0.0037049999999999995</v>
      </c>
      <c r="S194" s="199">
        <v>0</v>
      </c>
      <c r="T194" s="200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1" t="s">
        <v>225</v>
      </c>
      <c r="AT194" s="201" t="s">
        <v>145</v>
      </c>
      <c r="AU194" s="201" t="s">
        <v>82</v>
      </c>
      <c r="AY194" s="19" t="s">
        <v>143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19" t="s">
        <v>80</v>
      </c>
      <c r="BK194" s="202">
        <f>ROUND(I194*H194,2)</f>
        <v>0</v>
      </c>
      <c r="BL194" s="19" t="s">
        <v>225</v>
      </c>
      <c r="BM194" s="201" t="s">
        <v>780</v>
      </c>
    </row>
    <row r="195" spans="2:51" s="13" customFormat="1" ht="12">
      <c r="B195" s="203"/>
      <c r="C195" s="204"/>
      <c r="D195" s="205" t="s">
        <v>152</v>
      </c>
      <c r="E195" s="206" t="s">
        <v>19</v>
      </c>
      <c r="F195" s="207" t="s">
        <v>638</v>
      </c>
      <c r="G195" s="204"/>
      <c r="H195" s="208">
        <v>24.7</v>
      </c>
      <c r="I195" s="209"/>
      <c r="J195" s="204"/>
      <c r="K195" s="204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152</v>
      </c>
      <c r="AU195" s="214" t="s">
        <v>82</v>
      </c>
      <c r="AV195" s="13" t="s">
        <v>82</v>
      </c>
      <c r="AW195" s="13" t="s">
        <v>33</v>
      </c>
      <c r="AX195" s="13" t="s">
        <v>80</v>
      </c>
      <c r="AY195" s="214" t="s">
        <v>143</v>
      </c>
    </row>
    <row r="196" spans="1:65" s="2" customFormat="1" ht="34.2">
      <c r="A196" s="36"/>
      <c r="B196" s="37"/>
      <c r="C196" s="190" t="s">
        <v>315</v>
      </c>
      <c r="D196" s="190" t="s">
        <v>145</v>
      </c>
      <c r="E196" s="191" t="s">
        <v>781</v>
      </c>
      <c r="F196" s="192" t="s">
        <v>782</v>
      </c>
      <c r="G196" s="193" t="s">
        <v>182</v>
      </c>
      <c r="H196" s="194">
        <v>117.12</v>
      </c>
      <c r="I196" s="195"/>
      <c r="J196" s="196">
        <f>ROUND(I196*H196,2)</f>
        <v>0</v>
      </c>
      <c r="K196" s="192" t="s">
        <v>19</v>
      </c>
      <c r="L196" s="41"/>
      <c r="M196" s="197" t="s">
        <v>19</v>
      </c>
      <c r="N196" s="198" t="s">
        <v>43</v>
      </c>
      <c r="O196" s="66"/>
      <c r="P196" s="199">
        <f>O196*H196</f>
        <v>0</v>
      </c>
      <c r="Q196" s="199">
        <v>0.00015</v>
      </c>
      <c r="R196" s="199">
        <f>Q196*H196</f>
        <v>0.017568</v>
      </c>
      <c r="S196" s="199">
        <v>0</v>
      </c>
      <c r="T196" s="200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1" t="s">
        <v>225</v>
      </c>
      <c r="AT196" s="201" t="s">
        <v>145</v>
      </c>
      <c r="AU196" s="201" t="s">
        <v>82</v>
      </c>
      <c r="AY196" s="19" t="s">
        <v>143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19" t="s">
        <v>80</v>
      </c>
      <c r="BK196" s="202">
        <f>ROUND(I196*H196,2)</f>
        <v>0</v>
      </c>
      <c r="BL196" s="19" t="s">
        <v>225</v>
      </c>
      <c r="BM196" s="201" t="s">
        <v>783</v>
      </c>
    </row>
    <row r="197" spans="2:51" s="13" customFormat="1" ht="12">
      <c r="B197" s="203"/>
      <c r="C197" s="204"/>
      <c r="D197" s="205" t="s">
        <v>152</v>
      </c>
      <c r="E197" s="206" t="s">
        <v>19</v>
      </c>
      <c r="F197" s="207" t="s">
        <v>784</v>
      </c>
      <c r="G197" s="204"/>
      <c r="H197" s="208">
        <v>117.12</v>
      </c>
      <c r="I197" s="209"/>
      <c r="J197" s="204"/>
      <c r="K197" s="204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152</v>
      </c>
      <c r="AU197" s="214" t="s">
        <v>82</v>
      </c>
      <c r="AV197" s="13" t="s">
        <v>82</v>
      </c>
      <c r="AW197" s="13" t="s">
        <v>33</v>
      </c>
      <c r="AX197" s="13" t="s">
        <v>80</v>
      </c>
      <c r="AY197" s="214" t="s">
        <v>143</v>
      </c>
    </row>
    <row r="198" spans="1:65" s="2" customFormat="1" ht="34.2">
      <c r="A198" s="36"/>
      <c r="B198" s="37"/>
      <c r="C198" s="190" t="s">
        <v>321</v>
      </c>
      <c r="D198" s="190" t="s">
        <v>145</v>
      </c>
      <c r="E198" s="191" t="s">
        <v>785</v>
      </c>
      <c r="F198" s="192" t="s">
        <v>786</v>
      </c>
      <c r="G198" s="193" t="s">
        <v>182</v>
      </c>
      <c r="H198" s="194">
        <v>44.773</v>
      </c>
      <c r="I198" s="195"/>
      <c r="J198" s="196">
        <f>ROUND(I198*H198,2)</f>
        <v>0</v>
      </c>
      <c r="K198" s="192" t="s">
        <v>19</v>
      </c>
      <c r="L198" s="41"/>
      <c r="M198" s="197" t="s">
        <v>19</v>
      </c>
      <c r="N198" s="198" t="s">
        <v>43</v>
      </c>
      <c r="O198" s="66"/>
      <c r="P198" s="199">
        <f>O198*H198</f>
        <v>0</v>
      </c>
      <c r="Q198" s="199">
        <v>0.00037</v>
      </c>
      <c r="R198" s="199">
        <f>Q198*H198</f>
        <v>0.016566010000000003</v>
      </c>
      <c r="S198" s="199">
        <v>0</v>
      </c>
      <c r="T198" s="200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1" t="s">
        <v>225</v>
      </c>
      <c r="AT198" s="201" t="s">
        <v>145</v>
      </c>
      <c r="AU198" s="201" t="s">
        <v>82</v>
      </c>
      <c r="AY198" s="19" t="s">
        <v>143</v>
      </c>
      <c r="BE198" s="202">
        <f>IF(N198="základní",J198,0)</f>
        <v>0</v>
      </c>
      <c r="BF198" s="202">
        <f>IF(N198="snížená",J198,0)</f>
        <v>0</v>
      </c>
      <c r="BG198" s="202">
        <f>IF(N198="zákl. přenesená",J198,0)</f>
        <v>0</v>
      </c>
      <c r="BH198" s="202">
        <f>IF(N198="sníž. přenesená",J198,0)</f>
        <v>0</v>
      </c>
      <c r="BI198" s="202">
        <f>IF(N198="nulová",J198,0)</f>
        <v>0</v>
      </c>
      <c r="BJ198" s="19" t="s">
        <v>80</v>
      </c>
      <c r="BK198" s="202">
        <f>ROUND(I198*H198,2)</f>
        <v>0</v>
      </c>
      <c r="BL198" s="19" t="s">
        <v>225</v>
      </c>
      <c r="BM198" s="201" t="s">
        <v>787</v>
      </c>
    </row>
    <row r="199" spans="2:51" s="13" customFormat="1" ht="12">
      <c r="B199" s="203"/>
      <c r="C199" s="204"/>
      <c r="D199" s="205" t="s">
        <v>152</v>
      </c>
      <c r="E199" s="206" t="s">
        <v>19</v>
      </c>
      <c r="F199" s="207" t="s">
        <v>788</v>
      </c>
      <c r="G199" s="204"/>
      <c r="H199" s="208">
        <v>44.773</v>
      </c>
      <c r="I199" s="209"/>
      <c r="J199" s="204"/>
      <c r="K199" s="204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152</v>
      </c>
      <c r="AU199" s="214" t="s">
        <v>82</v>
      </c>
      <c r="AV199" s="13" t="s">
        <v>82</v>
      </c>
      <c r="AW199" s="13" t="s">
        <v>33</v>
      </c>
      <c r="AX199" s="13" t="s">
        <v>80</v>
      </c>
      <c r="AY199" s="214" t="s">
        <v>143</v>
      </c>
    </row>
    <row r="200" spans="2:63" s="12" customFormat="1" ht="22.95" customHeight="1">
      <c r="B200" s="174"/>
      <c r="C200" s="175"/>
      <c r="D200" s="176" t="s">
        <v>71</v>
      </c>
      <c r="E200" s="188" t="s">
        <v>789</v>
      </c>
      <c r="F200" s="188" t="s">
        <v>790</v>
      </c>
      <c r="G200" s="175"/>
      <c r="H200" s="175"/>
      <c r="I200" s="178"/>
      <c r="J200" s="189">
        <f>BK200</f>
        <v>0</v>
      </c>
      <c r="K200" s="175"/>
      <c r="L200" s="180"/>
      <c r="M200" s="181"/>
      <c r="N200" s="182"/>
      <c r="O200" s="182"/>
      <c r="P200" s="183">
        <f>SUM(P201:P211)</f>
        <v>0</v>
      </c>
      <c r="Q200" s="182"/>
      <c r="R200" s="183">
        <f>SUM(R201:R211)</f>
        <v>1.2705000000000002</v>
      </c>
      <c r="S200" s="182"/>
      <c r="T200" s="184">
        <f>SUM(T201:T211)</f>
        <v>0</v>
      </c>
      <c r="AR200" s="185" t="s">
        <v>82</v>
      </c>
      <c r="AT200" s="186" t="s">
        <v>71</v>
      </c>
      <c r="AU200" s="186" t="s">
        <v>80</v>
      </c>
      <c r="AY200" s="185" t="s">
        <v>143</v>
      </c>
      <c r="BK200" s="187">
        <f>SUM(BK201:BK211)</f>
        <v>0</v>
      </c>
    </row>
    <row r="201" spans="1:65" s="2" customFormat="1" ht="22.8">
      <c r="A201" s="36"/>
      <c r="B201" s="37"/>
      <c r="C201" s="190" t="s">
        <v>325</v>
      </c>
      <c r="D201" s="190" t="s">
        <v>145</v>
      </c>
      <c r="E201" s="191" t="s">
        <v>791</v>
      </c>
      <c r="F201" s="192" t="s">
        <v>792</v>
      </c>
      <c r="G201" s="193" t="s">
        <v>182</v>
      </c>
      <c r="H201" s="194">
        <v>505</v>
      </c>
      <c r="I201" s="195"/>
      <c r="J201" s="196">
        <f>ROUND(I201*H201,2)</f>
        <v>0</v>
      </c>
      <c r="K201" s="192" t="s">
        <v>149</v>
      </c>
      <c r="L201" s="41"/>
      <c r="M201" s="197" t="s">
        <v>19</v>
      </c>
      <c r="N201" s="198" t="s">
        <v>43</v>
      </c>
      <c r="O201" s="66"/>
      <c r="P201" s="199">
        <f>O201*H201</f>
        <v>0</v>
      </c>
      <c r="Q201" s="199">
        <v>0</v>
      </c>
      <c r="R201" s="199">
        <f>Q201*H201</f>
        <v>0</v>
      </c>
      <c r="S201" s="199">
        <v>0</v>
      </c>
      <c r="T201" s="200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1" t="s">
        <v>225</v>
      </c>
      <c r="AT201" s="201" t="s">
        <v>145</v>
      </c>
      <c r="AU201" s="201" t="s">
        <v>82</v>
      </c>
      <c r="AY201" s="19" t="s">
        <v>143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19" t="s">
        <v>80</v>
      </c>
      <c r="BK201" s="202">
        <f>ROUND(I201*H201,2)</f>
        <v>0</v>
      </c>
      <c r="BL201" s="19" t="s">
        <v>225</v>
      </c>
      <c r="BM201" s="201" t="s">
        <v>793</v>
      </c>
    </row>
    <row r="202" spans="2:51" s="13" customFormat="1" ht="12">
      <c r="B202" s="203"/>
      <c r="C202" s="204"/>
      <c r="D202" s="205" t="s">
        <v>152</v>
      </c>
      <c r="E202" s="206" t="s">
        <v>19</v>
      </c>
      <c r="F202" s="207" t="s">
        <v>794</v>
      </c>
      <c r="G202" s="204"/>
      <c r="H202" s="208">
        <v>335</v>
      </c>
      <c r="I202" s="209"/>
      <c r="J202" s="204"/>
      <c r="K202" s="204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152</v>
      </c>
      <c r="AU202" s="214" t="s">
        <v>82</v>
      </c>
      <c r="AV202" s="13" t="s">
        <v>82</v>
      </c>
      <c r="AW202" s="13" t="s">
        <v>33</v>
      </c>
      <c r="AX202" s="13" t="s">
        <v>72</v>
      </c>
      <c r="AY202" s="214" t="s">
        <v>143</v>
      </c>
    </row>
    <row r="203" spans="2:51" s="13" customFormat="1" ht="12">
      <c r="B203" s="203"/>
      <c r="C203" s="204"/>
      <c r="D203" s="205" t="s">
        <v>152</v>
      </c>
      <c r="E203" s="206" t="s">
        <v>19</v>
      </c>
      <c r="F203" s="207" t="s">
        <v>795</v>
      </c>
      <c r="G203" s="204"/>
      <c r="H203" s="208">
        <v>170</v>
      </c>
      <c r="I203" s="209"/>
      <c r="J203" s="204"/>
      <c r="K203" s="204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152</v>
      </c>
      <c r="AU203" s="214" t="s">
        <v>82</v>
      </c>
      <c r="AV203" s="13" t="s">
        <v>82</v>
      </c>
      <c r="AW203" s="13" t="s">
        <v>33</v>
      </c>
      <c r="AX203" s="13" t="s">
        <v>72</v>
      </c>
      <c r="AY203" s="214" t="s">
        <v>143</v>
      </c>
    </row>
    <row r="204" spans="2:51" s="14" customFormat="1" ht="12">
      <c r="B204" s="215"/>
      <c r="C204" s="216"/>
      <c r="D204" s="205" t="s">
        <v>152</v>
      </c>
      <c r="E204" s="217" t="s">
        <v>19</v>
      </c>
      <c r="F204" s="218" t="s">
        <v>159</v>
      </c>
      <c r="G204" s="216"/>
      <c r="H204" s="219">
        <v>505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152</v>
      </c>
      <c r="AU204" s="225" t="s">
        <v>82</v>
      </c>
      <c r="AV204" s="14" t="s">
        <v>160</v>
      </c>
      <c r="AW204" s="14" t="s">
        <v>33</v>
      </c>
      <c r="AX204" s="14" t="s">
        <v>80</v>
      </c>
      <c r="AY204" s="225" t="s">
        <v>143</v>
      </c>
    </row>
    <row r="205" spans="1:65" s="2" customFormat="1" ht="16.5" customHeight="1">
      <c r="A205" s="36"/>
      <c r="B205" s="37"/>
      <c r="C205" s="237" t="s">
        <v>329</v>
      </c>
      <c r="D205" s="237" t="s">
        <v>252</v>
      </c>
      <c r="E205" s="238" t="s">
        <v>796</v>
      </c>
      <c r="F205" s="239" t="s">
        <v>797</v>
      </c>
      <c r="G205" s="240" t="s">
        <v>182</v>
      </c>
      <c r="H205" s="241">
        <v>555.5</v>
      </c>
      <c r="I205" s="242"/>
      <c r="J205" s="243">
        <f>ROUND(I205*H205,2)</f>
        <v>0</v>
      </c>
      <c r="K205" s="239" t="s">
        <v>149</v>
      </c>
      <c r="L205" s="244"/>
      <c r="M205" s="245" t="s">
        <v>19</v>
      </c>
      <c r="N205" s="246" t="s">
        <v>43</v>
      </c>
      <c r="O205" s="66"/>
      <c r="P205" s="199">
        <f>O205*H205</f>
        <v>0</v>
      </c>
      <c r="Q205" s="199">
        <v>0</v>
      </c>
      <c r="R205" s="199">
        <f>Q205*H205</f>
        <v>0</v>
      </c>
      <c r="S205" s="199">
        <v>0</v>
      </c>
      <c r="T205" s="20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1" t="s">
        <v>310</v>
      </c>
      <c r="AT205" s="201" t="s">
        <v>252</v>
      </c>
      <c r="AU205" s="201" t="s">
        <v>82</v>
      </c>
      <c r="AY205" s="19" t="s">
        <v>143</v>
      </c>
      <c r="BE205" s="202">
        <f>IF(N205="základní",J205,0)</f>
        <v>0</v>
      </c>
      <c r="BF205" s="202">
        <f>IF(N205="snížená",J205,0)</f>
        <v>0</v>
      </c>
      <c r="BG205" s="202">
        <f>IF(N205="zákl. přenesená",J205,0)</f>
        <v>0</v>
      </c>
      <c r="BH205" s="202">
        <f>IF(N205="sníž. přenesená",J205,0)</f>
        <v>0</v>
      </c>
      <c r="BI205" s="202">
        <f>IF(N205="nulová",J205,0)</f>
        <v>0</v>
      </c>
      <c r="BJ205" s="19" t="s">
        <v>80</v>
      </c>
      <c r="BK205" s="202">
        <f>ROUND(I205*H205,2)</f>
        <v>0</v>
      </c>
      <c r="BL205" s="19" t="s">
        <v>225</v>
      </c>
      <c r="BM205" s="201" t="s">
        <v>798</v>
      </c>
    </row>
    <row r="206" spans="2:51" s="13" customFormat="1" ht="12">
      <c r="B206" s="203"/>
      <c r="C206" s="204"/>
      <c r="D206" s="205" t="s">
        <v>152</v>
      </c>
      <c r="E206" s="204"/>
      <c r="F206" s="207" t="s">
        <v>799</v>
      </c>
      <c r="G206" s="204"/>
      <c r="H206" s="208">
        <v>555.5</v>
      </c>
      <c r="I206" s="209"/>
      <c r="J206" s="204"/>
      <c r="K206" s="204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152</v>
      </c>
      <c r="AU206" s="214" t="s">
        <v>82</v>
      </c>
      <c r="AV206" s="13" t="s">
        <v>82</v>
      </c>
      <c r="AW206" s="13" t="s">
        <v>4</v>
      </c>
      <c r="AX206" s="13" t="s">
        <v>80</v>
      </c>
      <c r="AY206" s="214" t="s">
        <v>143</v>
      </c>
    </row>
    <row r="207" spans="1:65" s="2" customFormat="1" ht="45" customHeight="1">
      <c r="A207" s="36"/>
      <c r="B207" s="37"/>
      <c r="C207" s="190" t="s">
        <v>333</v>
      </c>
      <c r="D207" s="190" t="s">
        <v>145</v>
      </c>
      <c r="E207" s="191" t="s">
        <v>800</v>
      </c>
      <c r="F207" s="192" t="s">
        <v>801</v>
      </c>
      <c r="G207" s="193" t="s">
        <v>182</v>
      </c>
      <c r="H207" s="194">
        <v>2100</v>
      </c>
      <c r="I207" s="195"/>
      <c r="J207" s="196">
        <f>ROUND(I207*H207,2)</f>
        <v>0</v>
      </c>
      <c r="K207" s="192" t="s">
        <v>149</v>
      </c>
      <c r="L207" s="41"/>
      <c r="M207" s="197" t="s">
        <v>19</v>
      </c>
      <c r="N207" s="198" t="s">
        <v>43</v>
      </c>
      <c r="O207" s="66"/>
      <c r="P207" s="199">
        <f>O207*H207</f>
        <v>0</v>
      </c>
      <c r="Q207" s="199">
        <v>0.000205</v>
      </c>
      <c r="R207" s="199">
        <f>Q207*H207</f>
        <v>0.4305</v>
      </c>
      <c r="S207" s="199">
        <v>0</v>
      </c>
      <c r="T207" s="200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201" t="s">
        <v>225</v>
      </c>
      <c r="AT207" s="201" t="s">
        <v>145</v>
      </c>
      <c r="AU207" s="201" t="s">
        <v>82</v>
      </c>
      <c r="AY207" s="19" t="s">
        <v>143</v>
      </c>
      <c r="BE207" s="202">
        <f>IF(N207="základní",J207,0)</f>
        <v>0</v>
      </c>
      <c r="BF207" s="202">
        <f>IF(N207="snížená",J207,0)</f>
        <v>0</v>
      </c>
      <c r="BG207" s="202">
        <f>IF(N207="zákl. přenesená",J207,0)</f>
        <v>0</v>
      </c>
      <c r="BH207" s="202">
        <f>IF(N207="sníž. přenesená",J207,0)</f>
        <v>0</v>
      </c>
      <c r="BI207" s="202">
        <f>IF(N207="nulová",J207,0)</f>
        <v>0</v>
      </c>
      <c r="BJ207" s="19" t="s">
        <v>80</v>
      </c>
      <c r="BK207" s="202">
        <f>ROUND(I207*H207,2)</f>
        <v>0</v>
      </c>
      <c r="BL207" s="19" t="s">
        <v>225</v>
      </c>
      <c r="BM207" s="201" t="s">
        <v>802</v>
      </c>
    </row>
    <row r="208" spans="2:51" s="13" customFormat="1" ht="12">
      <c r="B208" s="203"/>
      <c r="C208" s="204"/>
      <c r="D208" s="205" t="s">
        <v>152</v>
      </c>
      <c r="E208" s="206" t="s">
        <v>19</v>
      </c>
      <c r="F208" s="207" t="s">
        <v>803</v>
      </c>
      <c r="G208" s="204"/>
      <c r="H208" s="208">
        <v>1450</v>
      </c>
      <c r="I208" s="209"/>
      <c r="J208" s="204"/>
      <c r="K208" s="204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152</v>
      </c>
      <c r="AU208" s="214" t="s">
        <v>82</v>
      </c>
      <c r="AV208" s="13" t="s">
        <v>82</v>
      </c>
      <c r="AW208" s="13" t="s">
        <v>33</v>
      </c>
      <c r="AX208" s="13" t="s">
        <v>72</v>
      </c>
      <c r="AY208" s="214" t="s">
        <v>143</v>
      </c>
    </row>
    <row r="209" spans="2:51" s="13" customFormat="1" ht="12">
      <c r="B209" s="203"/>
      <c r="C209" s="204"/>
      <c r="D209" s="205" t="s">
        <v>152</v>
      </c>
      <c r="E209" s="206" t="s">
        <v>19</v>
      </c>
      <c r="F209" s="207" t="s">
        <v>804</v>
      </c>
      <c r="G209" s="204"/>
      <c r="H209" s="208">
        <v>650</v>
      </c>
      <c r="I209" s="209"/>
      <c r="J209" s="204"/>
      <c r="K209" s="204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152</v>
      </c>
      <c r="AU209" s="214" t="s">
        <v>82</v>
      </c>
      <c r="AV209" s="13" t="s">
        <v>82</v>
      </c>
      <c r="AW209" s="13" t="s">
        <v>33</v>
      </c>
      <c r="AX209" s="13" t="s">
        <v>72</v>
      </c>
      <c r="AY209" s="214" t="s">
        <v>143</v>
      </c>
    </row>
    <row r="210" spans="2:51" s="14" customFormat="1" ht="12">
      <c r="B210" s="215"/>
      <c r="C210" s="216"/>
      <c r="D210" s="205" t="s">
        <v>152</v>
      </c>
      <c r="E210" s="217" t="s">
        <v>19</v>
      </c>
      <c r="F210" s="218" t="s">
        <v>159</v>
      </c>
      <c r="G210" s="216"/>
      <c r="H210" s="219">
        <v>2100</v>
      </c>
      <c r="I210" s="220"/>
      <c r="J210" s="216"/>
      <c r="K210" s="216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152</v>
      </c>
      <c r="AU210" s="225" t="s">
        <v>82</v>
      </c>
      <c r="AV210" s="14" t="s">
        <v>160</v>
      </c>
      <c r="AW210" s="14" t="s">
        <v>33</v>
      </c>
      <c r="AX210" s="14" t="s">
        <v>80</v>
      </c>
      <c r="AY210" s="225" t="s">
        <v>143</v>
      </c>
    </row>
    <row r="211" spans="1:65" s="2" customFormat="1" ht="34.2">
      <c r="A211" s="36"/>
      <c r="B211" s="37"/>
      <c r="C211" s="190" t="s">
        <v>338</v>
      </c>
      <c r="D211" s="190" t="s">
        <v>145</v>
      </c>
      <c r="E211" s="191" t="s">
        <v>805</v>
      </c>
      <c r="F211" s="192" t="s">
        <v>806</v>
      </c>
      <c r="G211" s="193" t="s">
        <v>182</v>
      </c>
      <c r="H211" s="194">
        <v>2100</v>
      </c>
      <c r="I211" s="195"/>
      <c r="J211" s="196">
        <f>ROUND(I211*H211,2)</f>
        <v>0</v>
      </c>
      <c r="K211" s="192" t="s">
        <v>19</v>
      </c>
      <c r="L211" s="41"/>
      <c r="M211" s="197" t="s">
        <v>19</v>
      </c>
      <c r="N211" s="198" t="s">
        <v>43</v>
      </c>
      <c r="O211" s="66"/>
      <c r="P211" s="199">
        <f>O211*H211</f>
        <v>0</v>
      </c>
      <c r="Q211" s="199">
        <v>0.0004</v>
      </c>
      <c r="R211" s="199">
        <f>Q211*H211</f>
        <v>0.8400000000000001</v>
      </c>
      <c r="S211" s="199">
        <v>0</v>
      </c>
      <c r="T211" s="200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1" t="s">
        <v>225</v>
      </c>
      <c r="AT211" s="201" t="s">
        <v>145</v>
      </c>
      <c r="AU211" s="201" t="s">
        <v>82</v>
      </c>
      <c r="AY211" s="19" t="s">
        <v>143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19" t="s">
        <v>80</v>
      </c>
      <c r="BK211" s="202">
        <f>ROUND(I211*H211,2)</f>
        <v>0</v>
      </c>
      <c r="BL211" s="19" t="s">
        <v>225</v>
      </c>
      <c r="BM211" s="201" t="s">
        <v>807</v>
      </c>
    </row>
    <row r="212" spans="2:63" s="12" customFormat="1" ht="25.95" customHeight="1">
      <c r="B212" s="174"/>
      <c r="C212" s="175"/>
      <c r="D212" s="176" t="s">
        <v>71</v>
      </c>
      <c r="E212" s="177" t="s">
        <v>252</v>
      </c>
      <c r="F212" s="177" t="s">
        <v>603</v>
      </c>
      <c r="G212" s="175"/>
      <c r="H212" s="175"/>
      <c r="I212" s="178"/>
      <c r="J212" s="179">
        <f>BK212</f>
        <v>0</v>
      </c>
      <c r="K212" s="175"/>
      <c r="L212" s="180"/>
      <c r="M212" s="181"/>
      <c r="N212" s="182"/>
      <c r="O212" s="182"/>
      <c r="P212" s="183">
        <f>P213</f>
        <v>0</v>
      </c>
      <c r="Q212" s="182"/>
      <c r="R212" s="183">
        <f>R213</f>
        <v>0</v>
      </c>
      <c r="S212" s="182"/>
      <c r="T212" s="184">
        <f>T213</f>
        <v>0</v>
      </c>
      <c r="AR212" s="185" t="s">
        <v>160</v>
      </c>
      <c r="AT212" s="186" t="s">
        <v>71</v>
      </c>
      <c r="AU212" s="186" t="s">
        <v>72</v>
      </c>
      <c r="AY212" s="185" t="s">
        <v>143</v>
      </c>
      <c r="BK212" s="187">
        <f>BK213</f>
        <v>0</v>
      </c>
    </row>
    <row r="213" spans="2:63" s="12" customFormat="1" ht="22.95" customHeight="1">
      <c r="B213" s="174"/>
      <c r="C213" s="175"/>
      <c r="D213" s="176" t="s">
        <v>71</v>
      </c>
      <c r="E213" s="188" t="s">
        <v>604</v>
      </c>
      <c r="F213" s="188" t="s">
        <v>605</v>
      </c>
      <c r="G213" s="175"/>
      <c r="H213" s="175"/>
      <c r="I213" s="178"/>
      <c r="J213" s="189">
        <f>BK213</f>
        <v>0</v>
      </c>
      <c r="K213" s="175"/>
      <c r="L213" s="180"/>
      <c r="M213" s="181"/>
      <c r="N213" s="182"/>
      <c r="O213" s="182"/>
      <c r="P213" s="183">
        <f>P214</f>
        <v>0</v>
      </c>
      <c r="Q213" s="182"/>
      <c r="R213" s="183">
        <f>R214</f>
        <v>0</v>
      </c>
      <c r="S213" s="182"/>
      <c r="T213" s="184">
        <f>T214</f>
        <v>0</v>
      </c>
      <c r="AR213" s="185" t="s">
        <v>160</v>
      </c>
      <c r="AT213" s="186" t="s">
        <v>71</v>
      </c>
      <c r="AU213" s="186" t="s">
        <v>80</v>
      </c>
      <c r="AY213" s="185" t="s">
        <v>143</v>
      </c>
      <c r="BK213" s="187">
        <f>BK214</f>
        <v>0</v>
      </c>
    </row>
    <row r="214" spans="1:65" s="2" customFormat="1" ht="34.2">
      <c r="A214" s="36"/>
      <c r="B214" s="37"/>
      <c r="C214" s="190" t="s">
        <v>342</v>
      </c>
      <c r="D214" s="190" t="s">
        <v>145</v>
      </c>
      <c r="E214" s="191" t="s">
        <v>808</v>
      </c>
      <c r="F214" s="192" t="s">
        <v>809</v>
      </c>
      <c r="G214" s="193" t="s">
        <v>617</v>
      </c>
      <c r="H214" s="194">
        <v>1</v>
      </c>
      <c r="I214" s="195"/>
      <c r="J214" s="196">
        <f>ROUND(I214*H214,2)</f>
        <v>0</v>
      </c>
      <c r="K214" s="192" t="s">
        <v>19</v>
      </c>
      <c r="L214" s="41"/>
      <c r="M214" s="197" t="s">
        <v>19</v>
      </c>
      <c r="N214" s="198" t="s">
        <v>43</v>
      </c>
      <c r="O214" s="66"/>
      <c r="P214" s="199">
        <f>O214*H214</f>
        <v>0</v>
      </c>
      <c r="Q214" s="199">
        <v>0</v>
      </c>
      <c r="R214" s="199">
        <f>Q214*H214</f>
        <v>0</v>
      </c>
      <c r="S214" s="199">
        <v>0</v>
      </c>
      <c r="T214" s="20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1" t="s">
        <v>451</v>
      </c>
      <c r="AT214" s="201" t="s">
        <v>145</v>
      </c>
      <c r="AU214" s="201" t="s">
        <v>82</v>
      </c>
      <c r="AY214" s="19" t="s">
        <v>143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19" t="s">
        <v>80</v>
      </c>
      <c r="BK214" s="202">
        <f>ROUND(I214*H214,2)</f>
        <v>0</v>
      </c>
      <c r="BL214" s="19" t="s">
        <v>451</v>
      </c>
      <c r="BM214" s="201" t="s">
        <v>810</v>
      </c>
    </row>
    <row r="215" spans="2:63" s="12" customFormat="1" ht="25.95" customHeight="1">
      <c r="B215" s="174"/>
      <c r="C215" s="175"/>
      <c r="D215" s="176" t="s">
        <v>71</v>
      </c>
      <c r="E215" s="177" t="s">
        <v>811</v>
      </c>
      <c r="F215" s="177" t="s">
        <v>812</v>
      </c>
      <c r="G215" s="175"/>
      <c r="H215" s="175"/>
      <c r="I215" s="178"/>
      <c r="J215" s="179">
        <f>BK215</f>
        <v>0</v>
      </c>
      <c r="K215" s="175"/>
      <c r="L215" s="180"/>
      <c r="M215" s="181"/>
      <c r="N215" s="182"/>
      <c r="O215" s="182"/>
      <c r="P215" s="183">
        <f>P216</f>
        <v>0</v>
      </c>
      <c r="Q215" s="182"/>
      <c r="R215" s="183">
        <f>R216</f>
        <v>0</v>
      </c>
      <c r="S215" s="182"/>
      <c r="T215" s="184">
        <f>T216</f>
        <v>0</v>
      </c>
      <c r="AR215" s="185" t="s">
        <v>150</v>
      </c>
      <c r="AT215" s="186" t="s">
        <v>71</v>
      </c>
      <c r="AU215" s="186" t="s">
        <v>72</v>
      </c>
      <c r="AY215" s="185" t="s">
        <v>143</v>
      </c>
      <c r="BK215" s="187">
        <f>BK216</f>
        <v>0</v>
      </c>
    </row>
    <row r="216" spans="2:63" s="12" customFormat="1" ht="22.95" customHeight="1">
      <c r="B216" s="174"/>
      <c r="C216" s="175"/>
      <c r="D216" s="176" t="s">
        <v>71</v>
      </c>
      <c r="E216" s="188" t="s">
        <v>813</v>
      </c>
      <c r="F216" s="188" t="s">
        <v>812</v>
      </c>
      <c r="G216" s="175"/>
      <c r="H216" s="175"/>
      <c r="I216" s="178"/>
      <c r="J216" s="189">
        <f>BK216</f>
        <v>0</v>
      </c>
      <c r="K216" s="175"/>
      <c r="L216" s="180"/>
      <c r="M216" s="181"/>
      <c r="N216" s="182"/>
      <c r="O216" s="182"/>
      <c r="P216" s="183">
        <f>SUM(P217:P219)</f>
        <v>0</v>
      </c>
      <c r="Q216" s="182"/>
      <c r="R216" s="183">
        <f>SUM(R217:R219)</f>
        <v>0</v>
      </c>
      <c r="S216" s="182"/>
      <c r="T216" s="184">
        <f>SUM(T217:T219)</f>
        <v>0</v>
      </c>
      <c r="AR216" s="185" t="s">
        <v>150</v>
      </c>
      <c r="AT216" s="186" t="s">
        <v>71</v>
      </c>
      <c r="AU216" s="186" t="s">
        <v>80</v>
      </c>
      <c r="AY216" s="185" t="s">
        <v>143</v>
      </c>
      <c r="BK216" s="187">
        <f>SUM(BK217:BK219)</f>
        <v>0</v>
      </c>
    </row>
    <row r="217" spans="1:65" s="2" customFormat="1" ht="20.4" customHeight="1">
      <c r="A217" s="36"/>
      <c r="B217" s="37"/>
      <c r="C217" s="190" t="s">
        <v>348</v>
      </c>
      <c r="D217" s="190" t="s">
        <v>145</v>
      </c>
      <c r="E217" s="191" t="s">
        <v>814</v>
      </c>
      <c r="F217" s="192" t="s">
        <v>815</v>
      </c>
      <c r="G217" s="193" t="s">
        <v>318</v>
      </c>
      <c r="H217" s="194">
        <v>24</v>
      </c>
      <c r="I217" s="195"/>
      <c r="J217" s="196">
        <f>ROUND(I217*H217,2)</f>
        <v>0</v>
      </c>
      <c r="K217" s="192" t="s">
        <v>19</v>
      </c>
      <c r="L217" s="41"/>
      <c r="M217" s="197" t="s">
        <v>19</v>
      </c>
      <c r="N217" s="198" t="s">
        <v>43</v>
      </c>
      <c r="O217" s="66"/>
      <c r="P217" s="199">
        <f>O217*H217</f>
        <v>0</v>
      </c>
      <c r="Q217" s="199">
        <v>0</v>
      </c>
      <c r="R217" s="199">
        <f>Q217*H217</f>
        <v>0</v>
      </c>
      <c r="S217" s="199">
        <v>0</v>
      </c>
      <c r="T217" s="200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1" t="s">
        <v>618</v>
      </c>
      <c r="AT217" s="201" t="s">
        <v>145</v>
      </c>
      <c r="AU217" s="201" t="s">
        <v>82</v>
      </c>
      <c r="AY217" s="19" t="s">
        <v>143</v>
      </c>
      <c r="BE217" s="202">
        <f>IF(N217="základní",J217,0)</f>
        <v>0</v>
      </c>
      <c r="BF217" s="202">
        <f>IF(N217="snížená",J217,0)</f>
        <v>0</v>
      </c>
      <c r="BG217" s="202">
        <f>IF(N217="zákl. přenesená",J217,0)</f>
        <v>0</v>
      </c>
      <c r="BH217" s="202">
        <f>IF(N217="sníž. přenesená",J217,0)</f>
        <v>0</v>
      </c>
      <c r="BI217" s="202">
        <f>IF(N217="nulová",J217,0)</f>
        <v>0</v>
      </c>
      <c r="BJ217" s="19" t="s">
        <v>80</v>
      </c>
      <c r="BK217" s="202">
        <f>ROUND(I217*H217,2)</f>
        <v>0</v>
      </c>
      <c r="BL217" s="19" t="s">
        <v>618</v>
      </c>
      <c r="BM217" s="201" t="s">
        <v>816</v>
      </c>
    </row>
    <row r="218" spans="2:51" s="13" customFormat="1" ht="12">
      <c r="B218" s="203"/>
      <c r="C218" s="204"/>
      <c r="D218" s="205" t="s">
        <v>152</v>
      </c>
      <c r="E218" s="206" t="s">
        <v>19</v>
      </c>
      <c r="F218" s="207" t="s">
        <v>817</v>
      </c>
      <c r="G218" s="204"/>
      <c r="H218" s="208">
        <v>23.272</v>
      </c>
      <c r="I218" s="209"/>
      <c r="J218" s="204"/>
      <c r="K218" s="204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152</v>
      </c>
      <c r="AU218" s="214" t="s">
        <v>82</v>
      </c>
      <c r="AV218" s="13" t="s">
        <v>82</v>
      </c>
      <c r="AW218" s="13" t="s">
        <v>33</v>
      </c>
      <c r="AX218" s="13" t="s">
        <v>72</v>
      </c>
      <c r="AY218" s="214" t="s">
        <v>143</v>
      </c>
    </row>
    <row r="219" spans="2:51" s="13" customFormat="1" ht="12">
      <c r="B219" s="203"/>
      <c r="C219" s="204"/>
      <c r="D219" s="205" t="s">
        <v>152</v>
      </c>
      <c r="E219" s="206" t="s">
        <v>19</v>
      </c>
      <c r="F219" s="207" t="s">
        <v>266</v>
      </c>
      <c r="G219" s="204"/>
      <c r="H219" s="208">
        <v>24</v>
      </c>
      <c r="I219" s="209"/>
      <c r="J219" s="204"/>
      <c r="K219" s="204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152</v>
      </c>
      <c r="AU219" s="214" t="s">
        <v>82</v>
      </c>
      <c r="AV219" s="13" t="s">
        <v>82</v>
      </c>
      <c r="AW219" s="13" t="s">
        <v>33</v>
      </c>
      <c r="AX219" s="13" t="s">
        <v>80</v>
      </c>
      <c r="AY219" s="214" t="s">
        <v>143</v>
      </c>
    </row>
    <row r="220" spans="2:63" s="12" customFormat="1" ht="25.95" customHeight="1">
      <c r="B220" s="174"/>
      <c r="C220" s="175"/>
      <c r="D220" s="176" t="s">
        <v>71</v>
      </c>
      <c r="E220" s="177" t="s">
        <v>610</v>
      </c>
      <c r="F220" s="177" t="s">
        <v>611</v>
      </c>
      <c r="G220" s="175"/>
      <c r="H220" s="175"/>
      <c r="I220" s="178"/>
      <c r="J220" s="179">
        <f>BK220</f>
        <v>0</v>
      </c>
      <c r="K220" s="175"/>
      <c r="L220" s="180"/>
      <c r="M220" s="181"/>
      <c r="N220" s="182"/>
      <c r="O220" s="182"/>
      <c r="P220" s="183">
        <f>P221+P223</f>
        <v>0</v>
      </c>
      <c r="Q220" s="182"/>
      <c r="R220" s="183">
        <f>R221+R223</f>
        <v>0</v>
      </c>
      <c r="S220" s="182"/>
      <c r="T220" s="184">
        <f>T221+T223</f>
        <v>0</v>
      </c>
      <c r="AR220" s="185" t="s">
        <v>174</v>
      </c>
      <c r="AT220" s="186" t="s">
        <v>71</v>
      </c>
      <c r="AU220" s="186" t="s">
        <v>72</v>
      </c>
      <c r="AY220" s="185" t="s">
        <v>143</v>
      </c>
      <c r="BK220" s="187">
        <f>BK221+BK223</f>
        <v>0</v>
      </c>
    </row>
    <row r="221" spans="2:63" s="12" customFormat="1" ht="22.95" customHeight="1">
      <c r="B221" s="174"/>
      <c r="C221" s="175"/>
      <c r="D221" s="176" t="s">
        <v>71</v>
      </c>
      <c r="E221" s="188" t="s">
        <v>612</v>
      </c>
      <c r="F221" s="188" t="s">
        <v>613</v>
      </c>
      <c r="G221" s="175"/>
      <c r="H221" s="175"/>
      <c r="I221" s="178"/>
      <c r="J221" s="189">
        <f>BK221</f>
        <v>0</v>
      </c>
      <c r="K221" s="175"/>
      <c r="L221" s="180"/>
      <c r="M221" s="181"/>
      <c r="N221" s="182"/>
      <c r="O221" s="182"/>
      <c r="P221" s="183">
        <f>P222</f>
        <v>0</v>
      </c>
      <c r="Q221" s="182"/>
      <c r="R221" s="183">
        <f>R222</f>
        <v>0</v>
      </c>
      <c r="S221" s="182"/>
      <c r="T221" s="184">
        <f>T222</f>
        <v>0</v>
      </c>
      <c r="AR221" s="185" t="s">
        <v>174</v>
      </c>
      <c r="AT221" s="186" t="s">
        <v>71</v>
      </c>
      <c r="AU221" s="186" t="s">
        <v>80</v>
      </c>
      <c r="AY221" s="185" t="s">
        <v>143</v>
      </c>
      <c r="BK221" s="187">
        <f>BK222</f>
        <v>0</v>
      </c>
    </row>
    <row r="222" spans="1:65" s="2" customFormat="1" ht="22.8">
      <c r="A222" s="36"/>
      <c r="B222" s="37"/>
      <c r="C222" s="190" t="s">
        <v>353</v>
      </c>
      <c r="D222" s="190" t="s">
        <v>145</v>
      </c>
      <c r="E222" s="191" t="s">
        <v>615</v>
      </c>
      <c r="F222" s="192" t="s">
        <v>616</v>
      </c>
      <c r="G222" s="193" t="s">
        <v>617</v>
      </c>
      <c r="H222" s="194">
        <v>1</v>
      </c>
      <c r="I222" s="195"/>
      <c r="J222" s="196">
        <f>ROUND(I222*H222,2)</f>
        <v>0</v>
      </c>
      <c r="K222" s="192" t="s">
        <v>19</v>
      </c>
      <c r="L222" s="41"/>
      <c r="M222" s="197" t="s">
        <v>19</v>
      </c>
      <c r="N222" s="198" t="s">
        <v>43</v>
      </c>
      <c r="O222" s="66"/>
      <c r="P222" s="199">
        <f>O222*H222</f>
        <v>0</v>
      </c>
      <c r="Q222" s="199">
        <v>0</v>
      </c>
      <c r="R222" s="199">
        <f>Q222*H222</f>
        <v>0</v>
      </c>
      <c r="S222" s="199">
        <v>0</v>
      </c>
      <c r="T222" s="200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1" t="s">
        <v>618</v>
      </c>
      <c r="AT222" s="201" t="s">
        <v>145</v>
      </c>
      <c r="AU222" s="201" t="s">
        <v>82</v>
      </c>
      <c r="AY222" s="19" t="s">
        <v>143</v>
      </c>
      <c r="BE222" s="202">
        <f>IF(N222="základní",J222,0)</f>
        <v>0</v>
      </c>
      <c r="BF222" s="202">
        <f>IF(N222="snížená",J222,0)</f>
        <v>0</v>
      </c>
      <c r="BG222" s="202">
        <f>IF(N222="zákl. přenesená",J222,0)</f>
        <v>0</v>
      </c>
      <c r="BH222" s="202">
        <f>IF(N222="sníž. přenesená",J222,0)</f>
        <v>0</v>
      </c>
      <c r="BI222" s="202">
        <f>IF(N222="nulová",J222,0)</f>
        <v>0</v>
      </c>
      <c r="BJ222" s="19" t="s">
        <v>80</v>
      </c>
      <c r="BK222" s="202">
        <f>ROUND(I222*H222,2)</f>
        <v>0</v>
      </c>
      <c r="BL222" s="19" t="s">
        <v>618</v>
      </c>
      <c r="BM222" s="201" t="s">
        <v>818</v>
      </c>
    </row>
    <row r="223" spans="2:63" s="12" customFormat="1" ht="22.95" customHeight="1">
      <c r="B223" s="174"/>
      <c r="C223" s="175"/>
      <c r="D223" s="176" t="s">
        <v>71</v>
      </c>
      <c r="E223" s="188" t="s">
        <v>626</v>
      </c>
      <c r="F223" s="188" t="s">
        <v>627</v>
      </c>
      <c r="G223" s="175"/>
      <c r="H223" s="175"/>
      <c r="I223" s="178"/>
      <c r="J223" s="189">
        <f>BK223</f>
        <v>0</v>
      </c>
      <c r="K223" s="175"/>
      <c r="L223" s="180"/>
      <c r="M223" s="181"/>
      <c r="N223" s="182"/>
      <c r="O223" s="182"/>
      <c r="P223" s="183">
        <f>P224</f>
        <v>0</v>
      </c>
      <c r="Q223" s="182"/>
      <c r="R223" s="183">
        <f>R224</f>
        <v>0</v>
      </c>
      <c r="S223" s="182"/>
      <c r="T223" s="184">
        <f>T224</f>
        <v>0</v>
      </c>
      <c r="AR223" s="185" t="s">
        <v>174</v>
      </c>
      <c r="AT223" s="186" t="s">
        <v>71</v>
      </c>
      <c r="AU223" s="186" t="s">
        <v>80</v>
      </c>
      <c r="AY223" s="185" t="s">
        <v>143</v>
      </c>
      <c r="BK223" s="187">
        <f>BK224</f>
        <v>0</v>
      </c>
    </row>
    <row r="224" spans="1:65" s="2" customFormat="1" ht="34.2">
      <c r="A224" s="36"/>
      <c r="B224" s="37"/>
      <c r="C224" s="190" t="s">
        <v>358</v>
      </c>
      <c r="D224" s="190" t="s">
        <v>145</v>
      </c>
      <c r="E224" s="191" t="s">
        <v>629</v>
      </c>
      <c r="F224" s="192" t="s">
        <v>630</v>
      </c>
      <c r="G224" s="193" t="s">
        <v>617</v>
      </c>
      <c r="H224" s="194">
        <v>1</v>
      </c>
      <c r="I224" s="195"/>
      <c r="J224" s="196">
        <f>ROUND(I224*H224,2)</f>
        <v>0</v>
      </c>
      <c r="K224" s="192" t="s">
        <v>19</v>
      </c>
      <c r="L224" s="41"/>
      <c r="M224" s="257" t="s">
        <v>19</v>
      </c>
      <c r="N224" s="258" t="s">
        <v>43</v>
      </c>
      <c r="O224" s="259"/>
      <c r="P224" s="260">
        <f>O224*H224</f>
        <v>0</v>
      </c>
      <c r="Q224" s="260">
        <v>0</v>
      </c>
      <c r="R224" s="260">
        <f>Q224*H224</f>
        <v>0</v>
      </c>
      <c r="S224" s="260">
        <v>0</v>
      </c>
      <c r="T224" s="261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1" t="s">
        <v>618</v>
      </c>
      <c r="AT224" s="201" t="s">
        <v>145</v>
      </c>
      <c r="AU224" s="201" t="s">
        <v>82</v>
      </c>
      <c r="AY224" s="19" t="s">
        <v>143</v>
      </c>
      <c r="BE224" s="202">
        <f>IF(N224="základní",J224,0)</f>
        <v>0</v>
      </c>
      <c r="BF224" s="202">
        <f>IF(N224="snížená",J224,0)</f>
        <v>0</v>
      </c>
      <c r="BG224" s="202">
        <f>IF(N224="zákl. přenesená",J224,0)</f>
        <v>0</v>
      </c>
      <c r="BH224" s="202">
        <f>IF(N224="sníž. přenesená",J224,0)</f>
        <v>0</v>
      </c>
      <c r="BI224" s="202">
        <f>IF(N224="nulová",J224,0)</f>
        <v>0</v>
      </c>
      <c r="BJ224" s="19" t="s">
        <v>80</v>
      </c>
      <c r="BK224" s="202">
        <f>ROUND(I224*H224,2)</f>
        <v>0</v>
      </c>
      <c r="BL224" s="19" t="s">
        <v>618</v>
      </c>
      <c r="BM224" s="201" t="s">
        <v>819</v>
      </c>
    </row>
    <row r="225" spans="1:31" s="2" customFormat="1" ht="6.9" customHeight="1">
      <c r="A225" s="36"/>
      <c r="B225" s="49"/>
      <c r="C225" s="50"/>
      <c r="D225" s="50"/>
      <c r="E225" s="50"/>
      <c r="F225" s="50"/>
      <c r="G225" s="50"/>
      <c r="H225" s="50"/>
      <c r="I225" s="139"/>
      <c r="J225" s="50"/>
      <c r="K225" s="50"/>
      <c r="L225" s="41"/>
      <c r="M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</row>
  </sheetData>
  <sheetProtection algorithmName="SHA-512" hashValue="lff8BIlo6jSA0rbsezHvIvXCsuhA5PrIXUZTI+I5buH07tbHFageNSQIEGwHc7djCJPuCNxGLsUtMzDRgo9I2A==" saltValue="aqHVaoiYiZ5jX60yZCq3GBO9u3xnjh/WjakUQd22SgTLdATT/Xkg9+R9Vh04WbKg1Ep1CM7NUURzXfldGrnSLg==" spinCount="100000" sheet="1" objects="1" scenarios="1" formatColumns="0" formatRows="0" autoFilter="0"/>
  <autoFilter ref="C96:K224"/>
  <mergeCells count="9">
    <mergeCell ref="E50:H50"/>
    <mergeCell ref="E87:H87"/>
    <mergeCell ref="E89:H8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2" customWidth="1"/>
    <col min="2" max="2" width="1.7109375" style="262" customWidth="1"/>
    <col min="3" max="4" width="5.00390625" style="262" customWidth="1"/>
    <col min="5" max="5" width="11.7109375" style="262" customWidth="1"/>
    <col min="6" max="6" width="9.140625" style="262" customWidth="1"/>
    <col min="7" max="7" width="5.00390625" style="262" customWidth="1"/>
    <col min="8" max="8" width="77.8515625" style="262" customWidth="1"/>
    <col min="9" max="10" width="20.00390625" style="262" customWidth="1"/>
    <col min="11" max="11" width="1.7109375" style="262" customWidth="1"/>
  </cols>
  <sheetData>
    <row r="1" s="1" customFormat="1" ht="37.5" customHeight="1"/>
    <row r="2" spans="2:11" s="1" customFormat="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7" customFormat="1" ht="45" customHeight="1">
      <c r="B3" s="266"/>
      <c r="C3" s="391" t="s">
        <v>820</v>
      </c>
      <c r="D3" s="391"/>
      <c r="E3" s="391"/>
      <c r="F3" s="391"/>
      <c r="G3" s="391"/>
      <c r="H3" s="391"/>
      <c r="I3" s="391"/>
      <c r="J3" s="391"/>
      <c r="K3" s="267"/>
    </row>
    <row r="4" spans="2:11" s="1" customFormat="1" ht="25.5" customHeight="1">
      <c r="B4" s="268"/>
      <c r="C4" s="392" t="s">
        <v>821</v>
      </c>
      <c r="D4" s="392"/>
      <c r="E4" s="392"/>
      <c r="F4" s="392"/>
      <c r="G4" s="392"/>
      <c r="H4" s="392"/>
      <c r="I4" s="392"/>
      <c r="J4" s="392"/>
      <c r="K4" s="269"/>
    </row>
    <row r="5" spans="2:11" s="1" customFormat="1" ht="5.25" customHeight="1">
      <c r="B5" s="268"/>
      <c r="C5" s="270"/>
      <c r="D5" s="270"/>
      <c r="E5" s="270"/>
      <c r="F5" s="270"/>
      <c r="G5" s="270"/>
      <c r="H5" s="270"/>
      <c r="I5" s="270"/>
      <c r="J5" s="270"/>
      <c r="K5" s="269"/>
    </row>
    <row r="6" spans="2:11" s="1" customFormat="1" ht="25.8" customHeight="1">
      <c r="B6" s="268"/>
      <c r="C6" s="390" t="s">
        <v>822</v>
      </c>
      <c r="D6" s="390"/>
      <c r="E6" s="390"/>
      <c r="F6" s="390"/>
      <c r="G6" s="390"/>
      <c r="H6" s="390"/>
      <c r="I6" s="390"/>
      <c r="J6" s="390"/>
      <c r="K6" s="269"/>
    </row>
    <row r="7" spans="2:11" s="1" customFormat="1" ht="15" customHeight="1">
      <c r="B7" s="272"/>
      <c r="C7" s="390" t="s">
        <v>823</v>
      </c>
      <c r="D7" s="390"/>
      <c r="E7" s="390"/>
      <c r="F7" s="390"/>
      <c r="G7" s="390"/>
      <c r="H7" s="390"/>
      <c r="I7" s="390"/>
      <c r="J7" s="390"/>
      <c r="K7" s="269"/>
    </row>
    <row r="8" spans="2:11" s="1" customFormat="1" ht="12.75" customHeight="1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s="1" customFormat="1" ht="15" customHeight="1">
      <c r="B9" s="272"/>
      <c r="C9" s="390" t="s">
        <v>824</v>
      </c>
      <c r="D9" s="390"/>
      <c r="E9" s="390"/>
      <c r="F9" s="390"/>
      <c r="G9" s="390"/>
      <c r="H9" s="390"/>
      <c r="I9" s="390"/>
      <c r="J9" s="390"/>
      <c r="K9" s="269"/>
    </row>
    <row r="10" spans="2:11" s="1" customFormat="1" ht="28.8" customHeight="1">
      <c r="B10" s="272"/>
      <c r="C10" s="271"/>
      <c r="D10" s="390" t="s">
        <v>825</v>
      </c>
      <c r="E10" s="390"/>
      <c r="F10" s="390"/>
      <c r="G10" s="390"/>
      <c r="H10" s="390"/>
      <c r="I10" s="390"/>
      <c r="J10" s="390"/>
      <c r="K10" s="269"/>
    </row>
    <row r="11" spans="2:11" s="1" customFormat="1" ht="15" customHeight="1">
      <c r="B11" s="272"/>
      <c r="C11" s="273"/>
      <c r="D11" s="390" t="s">
        <v>826</v>
      </c>
      <c r="E11" s="390"/>
      <c r="F11" s="390"/>
      <c r="G11" s="390"/>
      <c r="H11" s="390"/>
      <c r="I11" s="390"/>
      <c r="J11" s="390"/>
      <c r="K11" s="269"/>
    </row>
    <row r="12" spans="2:11" s="1" customFormat="1" ht="15" customHeight="1">
      <c r="B12" s="272"/>
      <c r="C12" s="273"/>
      <c r="D12" s="271"/>
      <c r="E12" s="271"/>
      <c r="F12" s="271"/>
      <c r="G12" s="271"/>
      <c r="H12" s="271"/>
      <c r="I12" s="271"/>
      <c r="J12" s="271"/>
      <c r="K12" s="269"/>
    </row>
    <row r="13" spans="2:11" s="1" customFormat="1" ht="15" customHeight="1">
      <c r="B13" s="272"/>
      <c r="C13" s="273"/>
      <c r="D13" s="274" t="s">
        <v>827</v>
      </c>
      <c r="E13" s="271"/>
      <c r="F13" s="271"/>
      <c r="G13" s="271"/>
      <c r="H13" s="271"/>
      <c r="I13" s="271"/>
      <c r="J13" s="271"/>
      <c r="K13" s="269"/>
    </row>
    <row r="14" spans="2:11" s="1" customFormat="1" ht="12.75" customHeight="1">
      <c r="B14" s="272"/>
      <c r="C14" s="273"/>
      <c r="D14" s="273"/>
      <c r="E14" s="273"/>
      <c r="F14" s="273"/>
      <c r="G14" s="273"/>
      <c r="H14" s="273"/>
      <c r="I14" s="273"/>
      <c r="J14" s="273"/>
      <c r="K14" s="269"/>
    </row>
    <row r="15" spans="2:11" s="1" customFormat="1" ht="15" customHeight="1">
      <c r="B15" s="272"/>
      <c r="C15" s="273"/>
      <c r="D15" s="390" t="s">
        <v>828</v>
      </c>
      <c r="E15" s="390"/>
      <c r="F15" s="390"/>
      <c r="G15" s="390"/>
      <c r="H15" s="390"/>
      <c r="I15" s="390"/>
      <c r="J15" s="390"/>
      <c r="K15" s="269"/>
    </row>
    <row r="16" spans="2:11" s="1" customFormat="1" ht="15" customHeight="1">
      <c r="B16" s="272"/>
      <c r="C16" s="273"/>
      <c r="D16" s="390" t="s">
        <v>829</v>
      </c>
      <c r="E16" s="390"/>
      <c r="F16" s="390"/>
      <c r="G16" s="390"/>
      <c r="H16" s="390"/>
      <c r="I16" s="390"/>
      <c r="J16" s="390"/>
      <c r="K16" s="269"/>
    </row>
    <row r="17" spans="2:11" s="1" customFormat="1" ht="15" customHeight="1">
      <c r="B17" s="272"/>
      <c r="C17" s="273"/>
      <c r="D17" s="390" t="s">
        <v>830</v>
      </c>
      <c r="E17" s="390"/>
      <c r="F17" s="390"/>
      <c r="G17" s="390"/>
      <c r="H17" s="390"/>
      <c r="I17" s="390"/>
      <c r="J17" s="390"/>
      <c r="K17" s="269"/>
    </row>
    <row r="18" spans="2:11" s="1" customFormat="1" ht="15" customHeight="1">
      <c r="B18" s="272"/>
      <c r="C18" s="273"/>
      <c r="D18" s="273"/>
      <c r="E18" s="275" t="s">
        <v>79</v>
      </c>
      <c r="F18" s="390" t="s">
        <v>831</v>
      </c>
      <c r="G18" s="390"/>
      <c r="H18" s="390"/>
      <c r="I18" s="390"/>
      <c r="J18" s="390"/>
      <c r="K18" s="269"/>
    </row>
    <row r="19" spans="2:11" s="1" customFormat="1" ht="15" customHeight="1">
      <c r="B19" s="272"/>
      <c r="C19" s="273"/>
      <c r="D19" s="273"/>
      <c r="E19" s="275" t="s">
        <v>832</v>
      </c>
      <c r="F19" s="390" t="s">
        <v>833</v>
      </c>
      <c r="G19" s="390"/>
      <c r="H19" s="390"/>
      <c r="I19" s="390"/>
      <c r="J19" s="390"/>
      <c r="K19" s="269"/>
    </row>
    <row r="20" spans="2:11" s="1" customFormat="1" ht="15" customHeight="1">
      <c r="B20" s="272"/>
      <c r="C20" s="273"/>
      <c r="D20" s="273"/>
      <c r="E20" s="275" t="s">
        <v>834</v>
      </c>
      <c r="F20" s="390" t="s">
        <v>835</v>
      </c>
      <c r="G20" s="390"/>
      <c r="H20" s="390"/>
      <c r="I20" s="390"/>
      <c r="J20" s="390"/>
      <c r="K20" s="269"/>
    </row>
    <row r="21" spans="2:11" s="1" customFormat="1" ht="15" customHeight="1">
      <c r="B21" s="272"/>
      <c r="C21" s="273"/>
      <c r="D21" s="273"/>
      <c r="E21" s="275" t="s">
        <v>836</v>
      </c>
      <c r="F21" s="390" t="s">
        <v>837</v>
      </c>
      <c r="G21" s="390"/>
      <c r="H21" s="390"/>
      <c r="I21" s="390"/>
      <c r="J21" s="390"/>
      <c r="K21" s="269"/>
    </row>
    <row r="22" spans="2:11" s="1" customFormat="1" ht="15" customHeight="1">
      <c r="B22" s="272"/>
      <c r="C22" s="273"/>
      <c r="D22" s="273"/>
      <c r="E22" s="275" t="s">
        <v>838</v>
      </c>
      <c r="F22" s="390" t="s">
        <v>839</v>
      </c>
      <c r="G22" s="390"/>
      <c r="H22" s="390"/>
      <c r="I22" s="390"/>
      <c r="J22" s="390"/>
      <c r="K22" s="269"/>
    </row>
    <row r="23" spans="2:11" s="1" customFormat="1" ht="15" customHeight="1">
      <c r="B23" s="272"/>
      <c r="C23" s="273"/>
      <c r="D23" s="273"/>
      <c r="E23" s="275" t="s">
        <v>840</v>
      </c>
      <c r="F23" s="390" t="s">
        <v>841</v>
      </c>
      <c r="G23" s="390"/>
      <c r="H23" s="390"/>
      <c r="I23" s="390"/>
      <c r="J23" s="390"/>
      <c r="K23" s="269"/>
    </row>
    <row r="24" spans="2:11" s="1" customFormat="1" ht="12.75" customHeight="1">
      <c r="B24" s="272"/>
      <c r="C24" s="273"/>
      <c r="D24" s="273"/>
      <c r="E24" s="273"/>
      <c r="F24" s="273"/>
      <c r="G24" s="273"/>
      <c r="H24" s="273"/>
      <c r="I24" s="273"/>
      <c r="J24" s="273"/>
      <c r="K24" s="269"/>
    </row>
    <row r="25" spans="2:11" s="1" customFormat="1" ht="24" customHeight="1">
      <c r="B25" s="272"/>
      <c r="C25" s="390" t="s">
        <v>842</v>
      </c>
      <c r="D25" s="390"/>
      <c r="E25" s="390"/>
      <c r="F25" s="390"/>
      <c r="G25" s="390"/>
      <c r="H25" s="390"/>
      <c r="I25" s="390"/>
      <c r="J25" s="390"/>
      <c r="K25" s="269"/>
    </row>
    <row r="26" spans="2:11" s="1" customFormat="1" ht="15" customHeight="1">
      <c r="B26" s="272"/>
      <c r="C26" s="390" t="s">
        <v>843</v>
      </c>
      <c r="D26" s="390"/>
      <c r="E26" s="390"/>
      <c r="F26" s="390"/>
      <c r="G26" s="390"/>
      <c r="H26" s="390"/>
      <c r="I26" s="390"/>
      <c r="J26" s="390"/>
      <c r="K26" s="269"/>
    </row>
    <row r="27" spans="2:11" s="1" customFormat="1" ht="15" customHeight="1">
      <c r="B27" s="272"/>
      <c r="C27" s="271"/>
      <c r="D27" s="390" t="s">
        <v>844</v>
      </c>
      <c r="E27" s="390"/>
      <c r="F27" s="390"/>
      <c r="G27" s="390"/>
      <c r="H27" s="390"/>
      <c r="I27" s="390"/>
      <c r="J27" s="390"/>
      <c r="K27" s="269"/>
    </row>
    <row r="28" spans="2:11" s="1" customFormat="1" ht="15" customHeight="1">
      <c r="B28" s="272"/>
      <c r="C28" s="273"/>
      <c r="D28" s="390" t="s">
        <v>845</v>
      </c>
      <c r="E28" s="390"/>
      <c r="F28" s="390"/>
      <c r="G28" s="390"/>
      <c r="H28" s="390"/>
      <c r="I28" s="390"/>
      <c r="J28" s="390"/>
      <c r="K28" s="269"/>
    </row>
    <row r="29" spans="2:11" s="1" customFormat="1" ht="12.75" customHeight="1">
      <c r="B29" s="272"/>
      <c r="C29" s="273"/>
      <c r="D29" s="273"/>
      <c r="E29" s="273"/>
      <c r="F29" s="273"/>
      <c r="G29" s="273"/>
      <c r="H29" s="273"/>
      <c r="I29" s="273"/>
      <c r="J29" s="273"/>
      <c r="K29" s="269"/>
    </row>
    <row r="30" spans="2:11" s="1" customFormat="1" ht="15" customHeight="1">
      <c r="B30" s="272"/>
      <c r="C30" s="273"/>
      <c r="D30" s="390" t="s">
        <v>846</v>
      </c>
      <c r="E30" s="390"/>
      <c r="F30" s="390"/>
      <c r="G30" s="390"/>
      <c r="H30" s="390"/>
      <c r="I30" s="390"/>
      <c r="J30" s="390"/>
      <c r="K30" s="269"/>
    </row>
    <row r="31" spans="2:11" s="1" customFormat="1" ht="15" customHeight="1">
      <c r="B31" s="272"/>
      <c r="C31" s="273"/>
      <c r="D31" s="390" t="s">
        <v>847</v>
      </c>
      <c r="E31" s="390"/>
      <c r="F31" s="390"/>
      <c r="G31" s="390"/>
      <c r="H31" s="390"/>
      <c r="I31" s="390"/>
      <c r="J31" s="390"/>
      <c r="K31" s="269"/>
    </row>
    <row r="32" spans="2:11" s="1" customFormat="1" ht="12.75" customHeight="1">
      <c r="B32" s="272"/>
      <c r="C32" s="273"/>
      <c r="D32" s="273"/>
      <c r="E32" s="273"/>
      <c r="F32" s="273"/>
      <c r="G32" s="273"/>
      <c r="H32" s="273"/>
      <c r="I32" s="273"/>
      <c r="J32" s="273"/>
      <c r="K32" s="269"/>
    </row>
    <row r="33" spans="2:11" s="1" customFormat="1" ht="25.2" customHeight="1">
      <c r="B33" s="272"/>
      <c r="C33" s="273"/>
      <c r="D33" s="390" t="s">
        <v>848</v>
      </c>
      <c r="E33" s="390"/>
      <c r="F33" s="390"/>
      <c r="G33" s="390"/>
      <c r="H33" s="390"/>
      <c r="I33" s="390"/>
      <c r="J33" s="390"/>
      <c r="K33" s="269"/>
    </row>
    <row r="34" spans="2:11" s="1" customFormat="1" ht="15" customHeight="1">
      <c r="B34" s="272"/>
      <c r="C34" s="273"/>
      <c r="D34" s="390" t="s">
        <v>849</v>
      </c>
      <c r="E34" s="390"/>
      <c r="F34" s="390"/>
      <c r="G34" s="390"/>
      <c r="H34" s="390"/>
      <c r="I34" s="390"/>
      <c r="J34" s="390"/>
      <c r="K34" s="269"/>
    </row>
    <row r="35" spans="2:11" s="1" customFormat="1" ht="15" customHeight="1">
      <c r="B35" s="272"/>
      <c r="C35" s="273"/>
      <c r="D35" s="390" t="s">
        <v>850</v>
      </c>
      <c r="E35" s="390"/>
      <c r="F35" s="390"/>
      <c r="G35" s="390"/>
      <c r="H35" s="390"/>
      <c r="I35" s="390"/>
      <c r="J35" s="390"/>
      <c r="K35" s="269"/>
    </row>
    <row r="36" spans="2:11" s="1" customFormat="1" ht="15" customHeight="1">
      <c r="B36" s="272"/>
      <c r="C36" s="273"/>
      <c r="D36" s="271"/>
      <c r="E36" s="274" t="s">
        <v>129</v>
      </c>
      <c r="F36" s="271"/>
      <c r="G36" s="390" t="s">
        <v>851</v>
      </c>
      <c r="H36" s="390"/>
      <c r="I36" s="390"/>
      <c r="J36" s="390"/>
      <c r="K36" s="269"/>
    </row>
    <row r="37" spans="2:11" s="1" customFormat="1" ht="30.75" customHeight="1">
      <c r="B37" s="272"/>
      <c r="C37" s="273"/>
      <c r="D37" s="271"/>
      <c r="E37" s="274" t="s">
        <v>852</v>
      </c>
      <c r="F37" s="271"/>
      <c r="G37" s="390" t="s">
        <v>853</v>
      </c>
      <c r="H37" s="390"/>
      <c r="I37" s="390"/>
      <c r="J37" s="390"/>
      <c r="K37" s="269"/>
    </row>
    <row r="38" spans="2:11" s="1" customFormat="1" ht="15" customHeight="1">
      <c r="B38" s="272"/>
      <c r="C38" s="273"/>
      <c r="D38" s="271"/>
      <c r="E38" s="274" t="s">
        <v>53</v>
      </c>
      <c r="F38" s="271"/>
      <c r="G38" s="390" t="s">
        <v>854</v>
      </c>
      <c r="H38" s="390"/>
      <c r="I38" s="390"/>
      <c r="J38" s="390"/>
      <c r="K38" s="269"/>
    </row>
    <row r="39" spans="2:11" s="1" customFormat="1" ht="15" customHeight="1">
      <c r="B39" s="272"/>
      <c r="C39" s="273"/>
      <c r="D39" s="271"/>
      <c r="E39" s="274" t="s">
        <v>54</v>
      </c>
      <c r="F39" s="271"/>
      <c r="G39" s="390" t="s">
        <v>855</v>
      </c>
      <c r="H39" s="390"/>
      <c r="I39" s="390"/>
      <c r="J39" s="390"/>
      <c r="K39" s="269"/>
    </row>
    <row r="40" spans="2:11" s="1" customFormat="1" ht="15" customHeight="1">
      <c r="B40" s="272"/>
      <c r="C40" s="273"/>
      <c r="D40" s="271"/>
      <c r="E40" s="274" t="s">
        <v>130</v>
      </c>
      <c r="F40" s="271"/>
      <c r="G40" s="390" t="s">
        <v>856</v>
      </c>
      <c r="H40" s="390"/>
      <c r="I40" s="390"/>
      <c r="J40" s="390"/>
      <c r="K40" s="269"/>
    </row>
    <row r="41" spans="2:11" s="1" customFormat="1" ht="15" customHeight="1">
      <c r="B41" s="272"/>
      <c r="C41" s="273"/>
      <c r="D41" s="271"/>
      <c r="E41" s="274" t="s">
        <v>131</v>
      </c>
      <c r="F41" s="271"/>
      <c r="G41" s="390" t="s">
        <v>857</v>
      </c>
      <c r="H41" s="390"/>
      <c r="I41" s="390"/>
      <c r="J41" s="390"/>
      <c r="K41" s="269"/>
    </row>
    <row r="42" spans="2:11" s="1" customFormat="1" ht="15" customHeight="1">
      <c r="B42" s="272"/>
      <c r="C42" s="273"/>
      <c r="D42" s="271"/>
      <c r="E42" s="274" t="s">
        <v>858</v>
      </c>
      <c r="F42" s="271"/>
      <c r="G42" s="390" t="s">
        <v>859</v>
      </c>
      <c r="H42" s="390"/>
      <c r="I42" s="390"/>
      <c r="J42" s="390"/>
      <c r="K42" s="269"/>
    </row>
    <row r="43" spans="2:11" s="1" customFormat="1" ht="15" customHeight="1">
      <c r="B43" s="272"/>
      <c r="C43" s="273"/>
      <c r="D43" s="271"/>
      <c r="E43" s="274"/>
      <c r="F43" s="271"/>
      <c r="G43" s="390" t="s">
        <v>860</v>
      </c>
      <c r="H43" s="390"/>
      <c r="I43" s="390"/>
      <c r="J43" s="390"/>
      <c r="K43" s="269"/>
    </row>
    <row r="44" spans="2:11" s="1" customFormat="1" ht="15" customHeight="1">
      <c r="B44" s="272"/>
      <c r="C44" s="273"/>
      <c r="D44" s="271"/>
      <c r="E44" s="274" t="s">
        <v>861</v>
      </c>
      <c r="F44" s="271"/>
      <c r="G44" s="390" t="s">
        <v>862</v>
      </c>
      <c r="H44" s="390"/>
      <c r="I44" s="390"/>
      <c r="J44" s="390"/>
      <c r="K44" s="269"/>
    </row>
    <row r="45" spans="2:11" s="1" customFormat="1" ht="15" customHeight="1">
      <c r="B45" s="272"/>
      <c r="C45" s="273"/>
      <c r="D45" s="271"/>
      <c r="E45" s="274" t="s">
        <v>133</v>
      </c>
      <c r="F45" s="271"/>
      <c r="G45" s="390" t="s">
        <v>863</v>
      </c>
      <c r="H45" s="390"/>
      <c r="I45" s="390"/>
      <c r="J45" s="390"/>
      <c r="K45" s="269"/>
    </row>
    <row r="46" spans="2:11" s="1" customFormat="1" ht="12.75" customHeight="1">
      <c r="B46" s="272"/>
      <c r="C46" s="273"/>
      <c r="D46" s="271"/>
      <c r="E46" s="271"/>
      <c r="F46" s="271"/>
      <c r="G46" s="271"/>
      <c r="H46" s="271"/>
      <c r="I46" s="271"/>
      <c r="J46" s="271"/>
      <c r="K46" s="269"/>
    </row>
    <row r="47" spans="2:11" s="1" customFormat="1" ht="15" customHeight="1">
      <c r="B47" s="272"/>
      <c r="C47" s="273"/>
      <c r="D47" s="390" t="s">
        <v>864</v>
      </c>
      <c r="E47" s="390"/>
      <c r="F47" s="390"/>
      <c r="G47" s="390"/>
      <c r="H47" s="390"/>
      <c r="I47" s="390"/>
      <c r="J47" s="390"/>
      <c r="K47" s="269"/>
    </row>
    <row r="48" spans="2:11" s="1" customFormat="1" ht="15" customHeight="1">
      <c r="B48" s="272"/>
      <c r="C48" s="273"/>
      <c r="D48" s="273"/>
      <c r="E48" s="390" t="s">
        <v>865</v>
      </c>
      <c r="F48" s="390"/>
      <c r="G48" s="390"/>
      <c r="H48" s="390"/>
      <c r="I48" s="390"/>
      <c r="J48" s="390"/>
      <c r="K48" s="269"/>
    </row>
    <row r="49" spans="2:11" s="1" customFormat="1" ht="15" customHeight="1">
      <c r="B49" s="272"/>
      <c r="C49" s="273"/>
      <c r="D49" s="273"/>
      <c r="E49" s="390" t="s">
        <v>866</v>
      </c>
      <c r="F49" s="390"/>
      <c r="G49" s="390"/>
      <c r="H49" s="390"/>
      <c r="I49" s="390"/>
      <c r="J49" s="390"/>
      <c r="K49" s="269"/>
    </row>
    <row r="50" spans="2:11" s="1" customFormat="1" ht="15" customHeight="1">
      <c r="B50" s="272"/>
      <c r="C50" s="273"/>
      <c r="D50" s="273"/>
      <c r="E50" s="390" t="s">
        <v>867</v>
      </c>
      <c r="F50" s="390"/>
      <c r="G50" s="390"/>
      <c r="H50" s="390"/>
      <c r="I50" s="390"/>
      <c r="J50" s="390"/>
      <c r="K50" s="269"/>
    </row>
    <row r="51" spans="2:11" s="1" customFormat="1" ht="15" customHeight="1">
      <c r="B51" s="272"/>
      <c r="C51" s="273"/>
      <c r="D51" s="390" t="s">
        <v>868</v>
      </c>
      <c r="E51" s="390"/>
      <c r="F51" s="390"/>
      <c r="G51" s="390"/>
      <c r="H51" s="390"/>
      <c r="I51" s="390"/>
      <c r="J51" s="390"/>
      <c r="K51" s="269"/>
    </row>
    <row r="52" spans="2:11" s="1" customFormat="1" ht="25.5" customHeight="1">
      <c r="B52" s="268"/>
      <c r="C52" s="392" t="s">
        <v>869</v>
      </c>
      <c r="D52" s="392"/>
      <c r="E52" s="392"/>
      <c r="F52" s="392"/>
      <c r="G52" s="392"/>
      <c r="H52" s="392"/>
      <c r="I52" s="392"/>
      <c r="J52" s="392"/>
      <c r="K52" s="269"/>
    </row>
    <row r="53" spans="2:11" s="1" customFormat="1" ht="5.25" customHeight="1">
      <c r="B53" s="268"/>
      <c r="C53" s="270"/>
      <c r="D53" s="270"/>
      <c r="E53" s="270"/>
      <c r="F53" s="270"/>
      <c r="G53" s="270"/>
      <c r="H53" s="270"/>
      <c r="I53" s="270"/>
      <c r="J53" s="270"/>
      <c r="K53" s="269"/>
    </row>
    <row r="54" spans="2:11" s="1" customFormat="1" ht="15" customHeight="1">
      <c r="B54" s="268"/>
      <c r="C54" s="390" t="s">
        <v>870</v>
      </c>
      <c r="D54" s="390"/>
      <c r="E54" s="390"/>
      <c r="F54" s="390"/>
      <c r="G54" s="390"/>
      <c r="H54" s="390"/>
      <c r="I54" s="390"/>
      <c r="J54" s="390"/>
      <c r="K54" s="269"/>
    </row>
    <row r="55" spans="2:11" s="1" customFormat="1" ht="15" customHeight="1">
      <c r="B55" s="268"/>
      <c r="C55" s="390" t="s">
        <v>871</v>
      </c>
      <c r="D55" s="390"/>
      <c r="E55" s="390"/>
      <c r="F55" s="390"/>
      <c r="G55" s="390"/>
      <c r="H55" s="390"/>
      <c r="I55" s="390"/>
      <c r="J55" s="390"/>
      <c r="K55" s="269"/>
    </row>
    <row r="56" spans="2:11" s="1" customFormat="1" ht="12.75" customHeight="1">
      <c r="B56" s="268"/>
      <c r="C56" s="271"/>
      <c r="D56" s="271"/>
      <c r="E56" s="271"/>
      <c r="F56" s="271"/>
      <c r="G56" s="271"/>
      <c r="H56" s="271"/>
      <c r="I56" s="271"/>
      <c r="J56" s="271"/>
      <c r="K56" s="269"/>
    </row>
    <row r="57" spans="2:11" s="1" customFormat="1" ht="15" customHeight="1">
      <c r="B57" s="268"/>
      <c r="C57" s="390" t="s">
        <v>872</v>
      </c>
      <c r="D57" s="390"/>
      <c r="E57" s="390"/>
      <c r="F57" s="390"/>
      <c r="G57" s="390"/>
      <c r="H57" s="390"/>
      <c r="I57" s="390"/>
      <c r="J57" s="390"/>
      <c r="K57" s="269"/>
    </row>
    <row r="58" spans="2:11" s="1" customFormat="1" ht="15" customHeight="1">
      <c r="B58" s="268"/>
      <c r="C58" s="273"/>
      <c r="D58" s="390" t="s">
        <v>873</v>
      </c>
      <c r="E58" s="390"/>
      <c r="F58" s="390"/>
      <c r="G58" s="390"/>
      <c r="H58" s="390"/>
      <c r="I58" s="390"/>
      <c r="J58" s="390"/>
      <c r="K58" s="269"/>
    </row>
    <row r="59" spans="2:11" s="1" customFormat="1" ht="15" customHeight="1">
      <c r="B59" s="268"/>
      <c r="C59" s="273"/>
      <c r="D59" s="390" t="s">
        <v>874</v>
      </c>
      <c r="E59" s="390"/>
      <c r="F59" s="390"/>
      <c r="G59" s="390"/>
      <c r="H59" s="390"/>
      <c r="I59" s="390"/>
      <c r="J59" s="390"/>
      <c r="K59" s="269"/>
    </row>
    <row r="60" spans="2:11" s="1" customFormat="1" ht="15" customHeight="1">
      <c r="B60" s="268"/>
      <c r="C60" s="273"/>
      <c r="D60" s="390" t="s">
        <v>875</v>
      </c>
      <c r="E60" s="390"/>
      <c r="F60" s="390"/>
      <c r="G60" s="390"/>
      <c r="H60" s="390"/>
      <c r="I60" s="390"/>
      <c r="J60" s="390"/>
      <c r="K60" s="269"/>
    </row>
    <row r="61" spans="2:11" s="1" customFormat="1" ht="15" customHeight="1">
      <c r="B61" s="268"/>
      <c r="C61" s="273"/>
      <c r="D61" s="390" t="s">
        <v>876</v>
      </c>
      <c r="E61" s="390"/>
      <c r="F61" s="390"/>
      <c r="G61" s="390"/>
      <c r="H61" s="390"/>
      <c r="I61" s="390"/>
      <c r="J61" s="390"/>
      <c r="K61" s="269"/>
    </row>
    <row r="62" spans="2:11" s="1" customFormat="1" ht="15" customHeight="1">
      <c r="B62" s="268"/>
      <c r="C62" s="273"/>
      <c r="D62" s="394" t="s">
        <v>877</v>
      </c>
      <c r="E62" s="394"/>
      <c r="F62" s="394"/>
      <c r="G62" s="394"/>
      <c r="H62" s="394"/>
      <c r="I62" s="394"/>
      <c r="J62" s="394"/>
      <c r="K62" s="269"/>
    </row>
    <row r="63" spans="2:11" s="1" customFormat="1" ht="15" customHeight="1">
      <c r="B63" s="268"/>
      <c r="C63" s="273"/>
      <c r="D63" s="390" t="s">
        <v>878</v>
      </c>
      <c r="E63" s="390"/>
      <c r="F63" s="390"/>
      <c r="G63" s="390"/>
      <c r="H63" s="390"/>
      <c r="I63" s="390"/>
      <c r="J63" s="390"/>
      <c r="K63" s="269"/>
    </row>
    <row r="64" spans="2:11" s="1" customFormat="1" ht="12.75" customHeight="1">
      <c r="B64" s="268"/>
      <c r="C64" s="273"/>
      <c r="D64" s="273"/>
      <c r="E64" s="276"/>
      <c r="F64" s="273"/>
      <c r="G64" s="273"/>
      <c r="H64" s="273"/>
      <c r="I64" s="273"/>
      <c r="J64" s="273"/>
      <c r="K64" s="269"/>
    </row>
    <row r="65" spans="2:11" s="1" customFormat="1" ht="15" customHeight="1">
      <c r="B65" s="268"/>
      <c r="C65" s="273"/>
      <c r="D65" s="390" t="s">
        <v>879</v>
      </c>
      <c r="E65" s="390"/>
      <c r="F65" s="390"/>
      <c r="G65" s="390"/>
      <c r="H65" s="390"/>
      <c r="I65" s="390"/>
      <c r="J65" s="390"/>
      <c r="K65" s="269"/>
    </row>
    <row r="66" spans="2:11" s="1" customFormat="1" ht="15" customHeight="1">
      <c r="B66" s="268"/>
      <c r="C66" s="273"/>
      <c r="D66" s="394" t="s">
        <v>880</v>
      </c>
      <c r="E66" s="394"/>
      <c r="F66" s="394"/>
      <c r="G66" s="394"/>
      <c r="H66" s="394"/>
      <c r="I66" s="394"/>
      <c r="J66" s="394"/>
      <c r="K66" s="269"/>
    </row>
    <row r="67" spans="2:11" s="1" customFormat="1" ht="15" customHeight="1">
      <c r="B67" s="268"/>
      <c r="C67" s="273"/>
      <c r="D67" s="390" t="s">
        <v>881</v>
      </c>
      <c r="E67" s="390"/>
      <c r="F67" s="390"/>
      <c r="G67" s="390"/>
      <c r="H67" s="390"/>
      <c r="I67" s="390"/>
      <c r="J67" s="390"/>
      <c r="K67" s="269"/>
    </row>
    <row r="68" spans="2:11" s="1" customFormat="1" ht="15" customHeight="1">
      <c r="B68" s="268"/>
      <c r="C68" s="273"/>
      <c r="D68" s="390" t="s">
        <v>882</v>
      </c>
      <c r="E68" s="390"/>
      <c r="F68" s="390"/>
      <c r="G68" s="390"/>
      <c r="H68" s="390"/>
      <c r="I68" s="390"/>
      <c r="J68" s="390"/>
      <c r="K68" s="269"/>
    </row>
    <row r="69" spans="2:11" s="1" customFormat="1" ht="15" customHeight="1">
      <c r="B69" s="268"/>
      <c r="C69" s="273"/>
      <c r="D69" s="390" t="s">
        <v>883</v>
      </c>
      <c r="E69" s="390"/>
      <c r="F69" s="390"/>
      <c r="G69" s="390"/>
      <c r="H69" s="390"/>
      <c r="I69" s="390"/>
      <c r="J69" s="390"/>
      <c r="K69" s="269"/>
    </row>
    <row r="70" spans="2:11" s="1" customFormat="1" ht="15" customHeight="1">
      <c r="B70" s="268"/>
      <c r="C70" s="273"/>
      <c r="D70" s="390" t="s">
        <v>884</v>
      </c>
      <c r="E70" s="390"/>
      <c r="F70" s="390"/>
      <c r="G70" s="390"/>
      <c r="H70" s="390"/>
      <c r="I70" s="390"/>
      <c r="J70" s="390"/>
      <c r="K70" s="269"/>
    </row>
    <row r="71" spans="2:11" s="1" customFormat="1" ht="12.75" customHeight="1">
      <c r="B71" s="277"/>
      <c r="C71" s="278"/>
      <c r="D71" s="278"/>
      <c r="E71" s="278"/>
      <c r="F71" s="278"/>
      <c r="G71" s="278"/>
      <c r="H71" s="278"/>
      <c r="I71" s="278"/>
      <c r="J71" s="278"/>
      <c r="K71" s="279"/>
    </row>
    <row r="72" spans="2:11" s="1" customFormat="1" ht="18.75" customHeight="1">
      <c r="B72" s="280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s="1" customFormat="1" ht="18.75" customHeight="1">
      <c r="B73" s="281"/>
      <c r="C73" s="281"/>
      <c r="D73" s="281"/>
      <c r="E73" s="281"/>
      <c r="F73" s="281"/>
      <c r="G73" s="281"/>
      <c r="H73" s="281"/>
      <c r="I73" s="281"/>
      <c r="J73" s="281"/>
      <c r="K73" s="281"/>
    </row>
    <row r="74" spans="2:11" s="1" customFormat="1" ht="7.5" customHeight="1">
      <c r="B74" s="282"/>
      <c r="C74" s="283"/>
      <c r="D74" s="283"/>
      <c r="E74" s="283"/>
      <c r="F74" s="283"/>
      <c r="G74" s="283"/>
      <c r="H74" s="283"/>
      <c r="I74" s="283"/>
      <c r="J74" s="283"/>
      <c r="K74" s="284"/>
    </row>
    <row r="75" spans="2:11" s="1" customFormat="1" ht="45" customHeight="1">
      <c r="B75" s="285"/>
      <c r="C75" s="393" t="s">
        <v>885</v>
      </c>
      <c r="D75" s="393"/>
      <c r="E75" s="393"/>
      <c r="F75" s="393"/>
      <c r="G75" s="393"/>
      <c r="H75" s="393"/>
      <c r="I75" s="393"/>
      <c r="J75" s="393"/>
      <c r="K75" s="286"/>
    </row>
    <row r="76" spans="2:11" s="1" customFormat="1" ht="17.25" customHeight="1">
      <c r="B76" s="285"/>
      <c r="C76" s="287" t="s">
        <v>886</v>
      </c>
      <c r="D76" s="287"/>
      <c r="E76" s="287"/>
      <c r="F76" s="287" t="s">
        <v>887</v>
      </c>
      <c r="G76" s="288"/>
      <c r="H76" s="287" t="s">
        <v>54</v>
      </c>
      <c r="I76" s="287" t="s">
        <v>57</v>
      </c>
      <c r="J76" s="287" t="s">
        <v>888</v>
      </c>
      <c r="K76" s="286"/>
    </row>
    <row r="77" spans="2:11" s="1" customFormat="1" ht="17.25" customHeight="1">
      <c r="B77" s="285"/>
      <c r="C77" s="289" t="s">
        <v>889</v>
      </c>
      <c r="D77" s="289"/>
      <c r="E77" s="289"/>
      <c r="F77" s="290" t="s">
        <v>890</v>
      </c>
      <c r="G77" s="291"/>
      <c r="H77" s="289"/>
      <c r="I77" s="289"/>
      <c r="J77" s="289" t="s">
        <v>891</v>
      </c>
      <c r="K77" s="286"/>
    </row>
    <row r="78" spans="2:11" s="1" customFormat="1" ht="5.25" customHeight="1">
      <c r="B78" s="285"/>
      <c r="C78" s="292"/>
      <c r="D78" s="292"/>
      <c r="E78" s="292"/>
      <c r="F78" s="292"/>
      <c r="G78" s="293"/>
      <c r="H78" s="292"/>
      <c r="I78" s="292"/>
      <c r="J78" s="292"/>
      <c r="K78" s="286"/>
    </row>
    <row r="79" spans="2:11" s="1" customFormat="1" ht="15" customHeight="1">
      <c r="B79" s="285"/>
      <c r="C79" s="274" t="s">
        <v>53</v>
      </c>
      <c r="D79" s="292"/>
      <c r="E79" s="292"/>
      <c r="F79" s="294" t="s">
        <v>892</v>
      </c>
      <c r="G79" s="293"/>
      <c r="H79" s="274" t="s">
        <v>893</v>
      </c>
      <c r="I79" s="274" t="s">
        <v>894</v>
      </c>
      <c r="J79" s="274">
        <v>20</v>
      </c>
      <c r="K79" s="286"/>
    </row>
    <row r="80" spans="2:11" s="1" customFormat="1" ht="15" customHeight="1">
      <c r="B80" s="285"/>
      <c r="C80" s="274" t="s">
        <v>895</v>
      </c>
      <c r="D80" s="274"/>
      <c r="E80" s="274"/>
      <c r="F80" s="294" t="s">
        <v>892</v>
      </c>
      <c r="G80" s="293"/>
      <c r="H80" s="274" t="s">
        <v>896</v>
      </c>
      <c r="I80" s="274" t="s">
        <v>894</v>
      </c>
      <c r="J80" s="274">
        <v>120</v>
      </c>
      <c r="K80" s="286"/>
    </row>
    <row r="81" spans="2:11" s="1" customFormat="1" ht="15" customHeight="1">
      <c r="B81" s="295"/>
      <c r="C81" s="274" t="s">
        <v>897</v>
      </c>
      <c r="D81" s="274"/>
      <c r="E81" s="274"/>
      <c r="F81" s="294" t="s">
        <v>898</v>
      </c>
      <c r="G81" s="293"/>
      <c r="H81" s="274" t="s">
        <v>899</v>
      </c>
      <c r="I81" s="274" t="s">
        <v>894</v>
      </c>
      <c r="J81" s="274">
        <v>50</v>
      </c>
      <c r="K81" s="286"/>
    </row>
    <row r="82" spans="2:11" s="1" customFormat="1" ht="15" customHeight="1">
      <c r="B82" s="295"/>
      <c r="C82" s="274" t="s">
        <v>900</v>
      </c>
      <c r="D82" s="274"/>
      <c r="E82" s="274"/>
      <c r="F82" s="294" t="s">
        <v>892</v>
      </c>
      <c r="G82" s="293"/>
      <c r="H82" s="274" t="s">
        <v>901</v>
      </c>
      <c r="I82" s="274" t="s">
        <v>902</v>
      </c>
      <c r="J82" s="274"/>
      <c r="K82" s="286"/>
    </row>
    <row r="83" spans="2:11" s="1" customFormat="1" ht="15" customHeight="1">
      <c r="B83" s="295"/>
      <c r="C83" s="296" t="s">
        <v>903</v>
      </c>
      <c r="D83" s="296"/>
      <c r="E83" s="296"/>
      <c r="F83" s="297" t="s">
        <v>898</v>
      </c>
      <c r="G83" s="296"/>
      <c r="H83" s="296" t="s">
        <v>904</v>
      </c>
      <c r="I83" s="296" t="s">
        <v>894</v>
      </c>
      <c r="J83" s="296">
        <v>15</v>
      </c>
      <c r="K83" s="286"/>
    </row>
    <row r="84" spans="2:11" s="1" customFormat="1" ht="15" customHeight="1">
      <c r="B84" s="295"/>
      <c r="C84" s="296" t="s">
        <v>905</v>
      </c>
      <c r="D84" s="296"/>
      <c r="E84" s="296"/>
      <c r="F84" s="297" t="s">
        <v>898</v>
      </c>
      <c r="G84" s="296"/>
      <c r="H84" s="296" t="s">
        <v>906</v>
      </c>
      <c r="I84" s="296" t="s">
        <v>894</v>
      </c>
      <c r="J84" s="296">
        <v>15</v>
      </c>
      <c r="K84" s="286"/>
    </row>
    <row r="85" spans="2:11" s="1" customFormat="1" ht="15" customHeight="1">
      <c r="B85" s="295"/>
      <c r="C85" s="296" t="s">
        <v>907</v>
      </c>
      <c r="D85" s="296"/>
      <c r="E85" s="296"/>
      <c r="F85" s="297" t="s">
        <v>898</v>
      </c>
      <c r="G85" s="296"/>
      <c r="H85" s="296" t="s">
        <v>908</v>
      </c>
      <c r="I85" s="296" t="s">
        <v>894</v>
      </c>
      <c r="J85" s="296">
        <v>20</v>
      </c>
      <c r="K85" s="286"/>
    </row>
    <row r="86" spans="2:11" s="1" customFormat="1" ht="15" customHeight="1">
      <c r="B86" s="295"/>
      <c r="C86" s="296" t="s">
        <v>909</v>
      </c>
      <c r="D86" s="296"/>
      <c r="E86" s="296"/>
      <c r="F86" s="297" t="s">
        <v>898</v>
      </c>
      <c r="G86" s="296"/>
      <c r="H86" s="296" t="s">
        <v>910</v>
      </c>
      <c r="I86" s="296" t="s">
        <v>894</v>
      </c>
      <c r="J86" s="296">
        <v>20</v>
      </c>
      <c r="K86" s="286"/>
    </row>
    <row r="87" spans="2:11" s="1" customFormat="1" ht="15" customHeight="1">
      <c r="B87" s="295"/>
      <c r="C87" s="274" t="s">
        <v>911</v>
      </c>
      <c r="D87" s="274"/>
      <c r="E87" s="274"/>
      <c r="F87" s="294" t="s">
        <v>898</v>
      </c>
      <c r="G87" s="293"/>
      <c r="H87" s="274" t="s">
        <v>912</v>
      </c>
      <c r="I87" s="274" t="s">
        <v>894</v>
      </c>
      <c r="J87" s="274">
        <v>50</v>
      </c>
      <c r="K87" s="286"/>
    </row>
    <row r="88" spans="2:11" s="1" customFormat="1" ht="15" customHeight="1">
      <c r="B88" s="295"/>
      <c r="C88" s="274" t="s">
        <v>913</v>
      </c>
      <c r="D88" s="274"/>
      <c r="E88" s="274"/>
      <c r="F88" s="294" t="s">
        <v>898</v>
      </c>
      <c r="G88" s="293"/>
      <c r="H88" s="274" t="s">
        <v>914</v>
      </c>
      <c r="I88" s="274" t="s">
        <v>894</v>
      </c>
      <c r="J88" s="274">
        <v>20</v>
      </c>
      <c r="K88" s="286"/>
    </row>
    <row r="89" spans="2:11" s="1" customFormat="1" ht="15" customHeight="1">
      <c r="B89" s="295"/>
      <c r="C89" s="274" t="s">
        <v>915</v>
      </c>
      <c r="D89" s="274"/>
      <c r="E89" s="274"/>
      <c r="F89" s="294" t="s">
        <v>898</v>
      </c>
      <c r="G89" s="293"/>
      <c r="H89" s="274" t="s">
        <v>916</v>
      </c>
      <c r="I89" s="274" t="s">
        <v>894</v>
      </c>
      <c r="J89" s="274">
        <v>20</v>
      </c>
      <c r="K89" s="286"/>
    </row>
    <row r="90" spans="2:11" s="1" customFormat="1" ht="15" customHeight="1">
      <c r="B90" s="295"/>
      <c r="C90" s="274" t="s">
        <v>917</v>
      </c>
      <c r="D90" s="274"/>
      <c r="E90" s="274"/>
      <c r="F90" s="294" t="s">
        <v>898</v>
      </c>
      <c r="G90" s="293"/>
      <c r="H90" s="274" t="s">
        <v>918</v>
      </c>
      <c r="I90" s="274" t="s">
        <v>894</v>
      </c>
      <c r="J90" s="274">
        <v>50</v>
      </c>
      <c r="K90" s="286"/>
    </row>
    <row r="91" spans="2:11" s="1" customFormat="1" ht="15" customHeight="1">
      <c r="B91" s="295"/>
      <c r="C91" s="274" t="s">
        <v>919</v>
      </c>
      <c r="D91" s="274"/>
      <c r="E91" s="274"/>
      <c r="F91" s="294" t="s">
        <v>898</v>
      </c>
      <c r="G91" s="293"/>
      <c r="H91" s="274" t="s">
        <v>919</v>
      </c>
      <c r="I91" s="274" t="s">
        <v>894</v>
      </c>
      <c r="J91" s="274">
        <v>50</v>
      </c>
      <c r="K91" s="286"/>
    </row>
    <row r="92" spans="2:11" s="1" customFormat="1" ht="15" customHeight="1">
      <c r="B92" s="295"/>
      <c r="C92" s="274" t="s">
        <v>920</v>
      </c>
      <c r="D92" s="274"/>
      <c r="E92" s="274"/>
      <c r="F92" s="294" t="s">
        <v>898</v>
      </c>
      <c r="G92" s="293"/>
      <c r="H92" s="274" t="s">
        <v>921</v>
      </c>
      <c r="I92" s="274" t="s">
        <v>894</v>
      </c>
      <c r="J92" s="274">
        <v>255</v>
      </c>
      <c r="K92" s="286"/>
    </row>
    <row r="93" spans="2:11" s="1" customFormat="1" ht="15" customHeight="1">
      <c r="B93" s="295"/>
      <c r="C93" s="274" t="s">
        <v>922</v>
      </c>
      <c r="D93" s="274"/>
      <c r="E93" s="274"/>
      <c r="F93" s="294" t="s">
        <v>892</v>
      </c>
      <c r="G93" s="293"/>
      <c r="H93" s="274" t="s">
        <v>923</v>
      </c>
      <c r="I93" s="274" t="s">
        <v>924</v>
      </c>
      <c r="J93" s="274"/>
      <c r="K93" s="286"/>
    </row>
    <row r="94" spans="2:11" s="1" customFormat="1" ht="15" customHeight="1">
      <c r="B94" s="295"/>
      <c r="C94" s="274" t="s">
        <v>925</v>
      </c>
      <c r="D94" s="274"/>
      <c r="E94" s="274"/>
      <c r="F94" s="294" t="s">
        <v>892</v>
      </c>
      <c r="G94" s="293"/>
      <c r="H94" s="274" t="s">
        <v>926</v>
      </c>
      <c r="I94" s="274" t="s">
        <v>927</v>
      </c>
      <c r="J94" s="274"/>
      <c r="K94" s="286"/>
    </row>
    <row r="95" spans="2:11" s="1" customFormat="1" ht="15" customHeight="1">
      <c r="B95" s="295"/>
      <c r="C95" s="274" t="s">
        <v>928</v>
      </c>
      <c r="D95" s="274"/>
      <c r="E95" s="274"/>
      <c r="F95" s="294" t="s">
        <v>892</v>
      </c>
      <c r="G95" s="293"/>
      <c r="H95" s="274" t="s">
        <v>928</v>
      </c>
      <c r="I95" s="274" t="s">
        <v>927</v>
      </c>
      <c r="J95" s="274"/>
      <c r="K95" s="286"/>
    </row>
    <row r="96" spans="2:11" s="1" customFormat="1" ht="15" customHeight="1">
      <c r="B96" s="295"/>
      <c r="C96" s="274" t="s">
        <v>38</v>
      </c>
      <c r="D96" s="274"/>
      <c r="E96" s="274"/>
      <c r="F96" s="294" t="s">
        <v>892</v>
      </c>
      <c r="G96" s="293"/>
      <c r="H96" s="274" t="s">
        <v>929</v>
      </c>
      <c r="I96" s="274" t="s">
        <v>927</v>
      </c>
      <c r="J96" s="274"/>
      <c r="K96" s="286"/>
    </row>
    <row r="97" spans="2:11" s="1" customFormat="1" ht="15" customHeight="1">
      <c r="B97" s="295"/>
      <c r="C97" s="274" t="s">
        <v>48</v>
      </c>
      <c r="D97" s="274"/>
      <c r="E97" s="274"/>
      <c r="F97" s="294" t="s">
        <v>892</v>
      </c>
      <c r="G97" s="293"/>
      <c r="H97" s="274" t="s">
        <v>930</v>
      </c>
      <c r="I97" s="274" t="s">
        <v>927</v>
      </c>
      <c r="J97" s="274"/>
      <c r="K97" s="286"/>
    </row>
    <row r="98" spans="2:11" s="1" customFormat="1" ht="15" customHeight="1">
      <c r="B98" s="298"/>
      <c r="C98" s="299"/>
      <c r="D98" s="299"/>
      <c r="E98" s="299"/>
      <c r="F98" s="299"/>
      <c r="G98" s="299"/>
      <c r="H98" s="299"/>
      <c r="I98" s="299"/>
      <c r="J98" s="299"/>
      <c r="K98" s="300"/>
    </row>
    <row r="99" spans="2:11" s="1" customFormat="1" ht="18.7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1"/>
    </row>
    <row r="100" spans="2:11" s="1" customFormat="1" ht="18.75" customHeight="1"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</row>
    <row r="101" spans="2:11" s="1" customFormat="1" ht="7.5" customHeight="1">
      <c r="B101" s="282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2:11" s="1" customFormat="1" ht="45" customHeight="1">
      <c r="B102" s="285"/>
      <c r="C102" s="393" t="s">
        <v>931</v>
      </c>
      <c r="D102" s="393"/>
      <c r="E102" s="393"/>
      <c r="F102" s="393"/>
      <c r="G102" s="393"/>
      <c r="H102" s="393"/>
      <c r="I102" s="393"/>
      <c r="J102" s="393"/>
      <c r="K102" s="286"/>
    </row>
    <row r="103" spans="2:11" s="1" customFormat="1" ht="17.25" customHeight="1">
      <c r="B103" s="285"/>
      <c r="C103" s="287" t="s">
        <v>886</v>
      </c>
      <c r="D103" s="287"/>
      <c r="E103" s="287"/>
      <c r="F103" s="287" t="s">
        <v>887</v>
      </c>
      <c r="G103" s="288"/>
      <c r="H103" s="287" t="s">
        <v>54</v>
      </c>
      <c r="I103" s="287" t="s">
        <v>57</v>
      </c>
      <c r="J103" s="287" t="s">
        <v>888</v>
      </c>
      <c r="K103" s="286"/>
    </row>
    <row r="104" spans="2:11" s="1" customFormat="1" ht="17.25" customHeight="1">
      <c r="B104" s="285"/>
      <c r="C104" s="289" t="s">
        <v>889</v>
      </c>
      <c r="D104" s="289"/>
      <c r="E104" s="289"/>
      <c r="F104" s="290" t="s">
        <v>890</v>
      </c>
      <c r="G104" s="291"/>
      <c r="H104" s="289"/>
      <c r="I104" s="289"/>
      <c r="J104" s="289" t="s">
        <v>891</v>
      </c>
      <c r="K104" s="286"/>
    </row>
    <row r="105" spans="2:11" s="1" customFormat="1" ht="5.25" customHeight="1">
      <c r="B105" s="285"/>
      <c r="C105" s="287"/>
      <c r="D105" s="287"/>
      <c r="E105" s="287"/>
      <c r="F105" s="287"/>
      <c r="G105" s="303"/>
      <c r="H105" s="287"/>
      <c r="I105" s="287"/>
      <c r="J105" s="287"/>
      <c r="K105" s="286"/>
    </row>
    <row r="106" spans="2:11" s="1" customFormat="1" ht="15" customHeight="1">
      <c r="B106" s="285"/>
      <c r="C106" s="274" t="s">
        <v>53</v>
      </c>
      <c r="D106" s="292"/>
      <c r="E106" s="292"/>
      <c r="F106" s="294" t="s">
        <v>892</v>
      </c>
      <c r="G106" s="303"/>
      <c r="H106" s="274" t="s">
        <v>932</v>
      </c>
      <c r="I106" s="274" t="s">
        <v>894</v>
      </c>
      <c r="J106" s="274">
        <v>20</v>
      </c>
      <c r="K106" s="286"/>
    </row>
    <row r="107" spans="2:11" s="1" customFormat="1" ht="15" customHeight="1">
      <c r="B107" s="285"/>
      <c r="C107" s="274" t="s">
        <v>895</v>
      </c>
      <c r="D107" s="274"/>
      <c r="E107" s="274"/>
      <c r="F107" s="294" t="s">
        <v>892</v>
      </c>
      <c r="G107" s="274"/>
      <c r="H107" s="274" t="s">
        <v>932</v>
      </c>
      <c r="I107" s="274" t="s">
        <v>894</v>
      </c>
      <c r="J107" s="274">
        <v>120</v>
      </c>
      <c r="K107" s="286"/>
    </row>
    <row r="108" spans="2:11" s="1" customFormat="1" ht="15" customHeight="1">
      <c r="B108" s="295"/>
      <c r="C108" s="274" t="s">
        <v>897</v>
      </c>
      <c r="D108" s="274"/>
      <c r="E108" s="274"/>
      <c r="F108" s="294" t="s">
        <v>898</v>
      </c>
      <c r="G108" s="274"/>
      <c r="H108" s="274" t="s">
        <v>932</v>
      </c>
      <c r="I108" s="274" t="s">
        <v>894</v>
      </c>
      <c r="J108" s="274">
        <v>50</v>
      </c>
      <c r="K108" s="286"/>
    </row>
    <row r="109" spans="2:11" s="1" customFormat="1" ht="15" customHeight="1">
      <c r="B109" s="295"/>
      <c r="C109" s="274" t="s">
        <v>900</v>
      </c>
      <c r="D109" s="274"/>
      <c r="E109" s="274"/>
      <c r="F109" s="294" t="s">
        <v>892</v>
      </c>
      <c r="G109" s="274"/>
      <c r="H109" s="274" t="s">
        <v>932</v>
      </c>
      <c r="I109" s="274" t="s">
        <v>902</v>
      </c>
      <c r="J109" s="274"/>
      <c r="K109" s="286"/>
    </row>
    <row r="110" spans="2:11" s="1" customFormat="1" ht="15" customHeight="1">
      <c r="B110" s="295"/>
      <c r="C110" s="274" t="s">
        <v>911</v>
      </c>
      <c r="D110" s="274"/>
      <c r="E110" s="274"/>
      <c r="F110" s="294" t="s">
        <v>898</v>
      </c>
      <c r="G110" s="274"/>
      <c r="H110" s="274" t="s">
        <v>932</v>
      </c>
      <c r="I110" s="274" t="s">
        <v>894</v>
      </c>
      <c r="J110" s="274">
        <v>50</v>
      </c>
      <c r="K110" s="286"/>
    </row>
    <row r="111" spans="2:11" s="1" customFormat="1" ht="15" customHeight="1">
      <c r="B111" s="295"/>
      <c r="C111" s="274" t="s">
        <v>919</v>
      </c>
      <c r="D111" s="274"/>
      <c r="E111" s="274"/>
      <c r="F111" s="294" t="s">
        <v>898</v>
      </c>
      <c r="G111" s="274"/>
      <c r="H111" s="274" t="s">
        <v>932</v>
      </c>
      <c r="I111" s="274" t="s">
        <v>894</v>
      </c>
      <c r="J111" s="274">
        <v>50</v>
      </c>
      <c r="K111" s="286"/>
    </row>
    <row r="112" spans="2:11" s="1" customFormat="1" ht="15" customHeight="1">
      <c r="B112" s="295"/>
      <c r="C112" s="274" t="s">
        <v>917</v>
      </c>
      <c r="D112" s="274"/>
      <c r="E112" s="274"/>
      <c r="F112" s="294" t="s">
        <v>898</v>
      </c>
      <c r="G112" s="274"/>
      <c r="H112" s="274" t="s">
        <v>932</v>
      </c>
      <c r="I112" s="274" t="s">
        <v>894</v>
      </c>
      <c r="J112" s="274">
        <v>50</v>
      </c>
      <c r="K112" s="286"/>
    </row>
    <row r="113" spans="2:11" s="1" customFormat="1" ht="15" customHeight="1">
      <c r="B113" s="295"/>
      <c r="C113" s="274" t="s">
        <v>53</v>
      </c>
      <c r="D113" s="274"/>
      <c r="E113" s="274"/>
      <c r="F113" s="294" t="s">
        <v>892</v>
      </c>
      <c r="G113" s="274"/>
      <c r="H113" s="274" t="s">
        <v>933</v>
      </c>
      <c r="I113" s="274" t="s">
        <v>894</v>
      </c>
      <c r="J113" s="274">
        <v>20</v>
      </c>
      <c r="K113" s="286"/>
    </row>
    <row r="114" spans="2:11" s="1" customFormat="1" ht="15" customHeight="1">
      <c r="B114" s="295"/>
      <c r="C114" s="274" t="s">
        <v>934</v>
      </c>
      <c r="D114" s="274"/>
      <c r="E114" s="274"/>
      <c r="F114" s="294" t="s">
        <v>892</v>
      </c>
      <c r="G114" s="274"/>
      <c r="H114" s="274" t="s">
        <v>935</v>
      </c>
      <c r="I114" s="274" t="s">
        <v>894</v>
      </c>
      <c r="J114" s="274">
        <v>120</v>
      </c>
      <c r="K114" s="286"/>
    </row>
    <row r="115" spans="2:11" s="1" customFormat="1" ht="15" customHeight="1">
      <c r="B115" s="295"/>
      <c r="C115" s="274" t="s">
        <v>38</v>
      </c>
      <c r="D115" s="274"/>
      <c r="E115" s="274"/>
      <c r="F115" s="294" t="s">
        <v>892</v>
      </c>
      <c r="G115" s="274"/>
      <c r="H115" s="274" t="s">
        <v>936</v>
      </c>
      <c r="I115" s="274" t="s">
        <v>927</v>
      </c>
      <c r="J115" s="274"/>
      <c r="K115" s="286"/>
    </row>
    <row r="116" spans="2:11" s="1" customFormat="1" ht="15" customHeight="1">
      <c r="B116" s="295"/>
      <c r="C116" s="274" t="s">
        <v>48</v>
      </c>
      <c r="D116" s="274"/>
      <c r="E116" s="274"/>
      <c r="F116" s="294" t="s">
        <v>892</v>
      </c>
      <c r="G116" s="274"/>
      <c r="H116" s="274" t="s">
        <v>937</v>
      </c>
      <c r="I116" s="274" t="s">
        <v>927</v>
      </c>
      <c r="J116" s="274"/>
      <c r="K116" s="286"/>
    </row>
    <row r="117" spans="2:11" s="1" customFormat="1" ht="15" customHeight="1">
      <c r="B117" s="295"/>
      <c r="C117" s="274" t="s">
        <v>57</v>
      </c>
      <c r="D117" s="274"/>
      <c r="E117" s="274"/>
      <c r="F117" s="294" t="s">
        <v>892</v>
      </c>
      <c r="G117" s="274"/>
      <c r="H117" s="274" t="s">
        <v>938</v>
      </c>
      <c r="I117" s="274" t="s">
        <v>939</v>
      </c>
      <c r="J117" s="274"/>
      <c r="K117" s="286"/>
    </row>
    <row r="118" spans="2:11" s="1" customFormat="1" ht="15" customHeight="1">
      <c r="B118" s="298"/>
      <c r="C118" s="304"/>
      <c r="D118" s="304"/>
      <c r="E118" s="304"/>
      <c r="F118" s="304"/>
      <c r="G118" s="304"/>
      <c r="H118" s="304"/>
      <c r="I118" s="304"/>
      <c r="J118" s="304"/>
      <c r="K118" s="300"/>
    </row>
    <row r="119" spans="2:11" s="1" customFormat="1" ht="18.75" customHeight="1">
      <c r="B119" s="305"/>
      <c r="C119" s="271"/>
      <c r="D119" s="271"/>
      <c r="E119" s="271"/>
      <c r="F119" s="306"/>
      <c r="G119" s="271"/>
      <c r="H119" s="271"/>
      <c r="I119" s="271"/>
      <c r="J119" s="271"/>
      <c r="K119" s="305"/>
    </row>
    <row r="120" spans="2:11" s="1" customFormat="1" ht="18.75" customHeight="1"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</row>
    <row r="121" spans="2:11" s="1" customFormat="1" ht="7.5" customHeight="1">
      <c r="B121" s="307"/>
      <c r="C121" s="308"/>
      <c r="D121" s="308"/>
      <c r="E121" s="308"/>
      <c r="F121" s="308"/>
      <c r="G121" s="308"/>
      <c r="H121" s="308"/>
      <c r="I121" s="308"/>
      <c r="J121" s="308"/>
      <c r="K121" s="309"/>
    </row>
    <row r="122" spans="2:11" s="1" customFormat="1" ht="45" customHeight="1">
      <c r="B122" s="310"/>
      <c r="C122" s="391" t="s">
        <v>940</v>
      </c>
      <c r="D122" s="391"/>
      <c r="E122" s="391"/>
      <c r="F122" s="391"/>
      <c r="G122" s="391"/>
      <c r="H122" s="391"/>
      <c r="I122" s="391"/>
      <c r="J122" s="391"/>
      <c r="K122" s="311"/>
    </row>
    <row r="123" spans="2:11" s="1" customFormat="1" ht="17.25" customHeight="1">
      <c r="B123" s="312"/>
      <c r="C123" s="287" t="s">
        <v>886</v>
      </c>
      <c r="D123" s="287"/>
      <c r="E123" s="287"/>
      <c r="F123" s="287" t="s">
        <v>887</v>
      </c>
      <c r="G123" s="288"/>
      <c r="H123" s="287" t="s">
        <v>54</v>
      </c>
      <c r="I123" s="287" t="s">
        <v>57</v>
      </c>
      <c r="J123" s="287" t="s">
        <v>888</v>
      </c>
      <c r="K123" s="313"/>
    </row>
    <row r="124" spans="2:11" s="1" customFormat="1" ht="17.25" customHeight="1">
      <c r="B124" s="312"/>
      <c r="C124" s="289" t="s">
        <v>889</v>
      </c>
      <c r="D124" s="289"/>
      <c r="E124" s="289"/>
      <c r="F124" s="290" t="s">
        <v>890</v>
      </c>
      <c r="G124" s="291"/>
      <c r="H124" s="289"/>
      <c r="I124" s="289"/>
      <c r="J124" s="289" t="s">
        <v>891</v>
      </c>
      <c r="K124" s="313"/>
    </row>
    <row r="125" spans="2:11" s="1" customFormat="1" ht="5.25" customHeight="1">
      <c r="B125" s="314"/>
      <c r="C125" s="292"/>
      <c r="D125" s="292"/>
      <c r="E125" s="292"/>
      <c r="F125" s="292"/>
      <c r="G125" s="274"/>
      <c r="H125" s="292"/>
      <c r="I125" s="292"/>
      <c r="J125" s="292"/>
      <c r="K125" s="315"/>
    </row>
    <row r="126" spans="2:11" s="1" customFormat="1" ht="15" customHeight="1">
      <c r="B126" s="314"/>
      <c r="C126" s="274" t="s">
        <v>895</v>
      </c>
      <c r="D126" s="292"/>
      <c r="E126" s="292"/>
      <c r="F126" s="294" t="s">
        <v>892</v>
      </c>
      <c r="G126" s="274"/>
      <c r="H126" s="274" t="s">
        <v>932</v>
      </c>
      <c r="I126" s="274" t="s">
        <v>894</v>
      </c>
      <c r="J126" s="274">
        <v>120</v>
      </c>
      <c r="K126" s="316"/>
    </row>
    <row r="127" spans="2:11" s="1" customFormat="1" ht="15" customHeight="1">
      <c r="B127" s="314"/>
      <c r="C127" s="274" t="s">
        <v>941</v>
      </c>
      <c r="D127" s="274"/>
      <c r="E127" s="274"/>
      <c r="F127" s="294" t="s">
        <v>892</v>
      </c>
      <c r="G127" s="274"/>
      <c r="H127" s="274" t="s">
        <v>942</v>
      </c>
      <c r="I127" s="274" t="s">
        <v>894</v>
      </c>
      <c r="J127" s="274" t="s">
        <v>943</v>
      </c>
      <c r="K127" s="316"/>
    </row>
    <row r="128" spans="2:11" s="1" customFormat="1" ht="15" customHeight="1">
      <c r="B128" s="314"/>
      <c r="C128" s="274" t="s">
        <v>840</v>
      </c>
      <c r="D128" s="274"/>
      <c r="E128" s="274"/>
      <c r="F128" s="294" t="s">
        <v>892</v>
      </c>
      <c r="G128" s="274"/>
      <c r="H128" s="274" t="s">
        <v>944</v>
      </c>
      <c r="I128" s="274" t="s">
        <v>894</v>
      </c>
      <c r="J128" s="274" t="s">
        <v>943</v>
      </c>
      <c r="K128" s="316"/>
    </row>
    <row r="129" spans="2:11" s="1" customFormat="1" ht="15" customHeight="1">
      <c r="B129" s="314"/>
      <c r="C129" s="274" t="s">
        <v>903</v>
      </c>
      <c r="D129" s="274"/>
      <c r="E129" s="274"/>
      <c r="F129" s="294" t="s">
        <v>898</v>
      </c>
      <c r="G129" s="274"/>
      <c r="H129" s="274" t="s">
        <v>904</v>
      </c>
      <c r="I129" s="274" t="s">
        <v>894</v>
      </c>
      <c r="J129" s="274">
        <v>15</v>
      </c>
      <c r="K129" s="316"/>
    </row>
    <row r="130" spans="2:11" s="1" customFormat="1" ht="15" customHeight="1">
      <c r="B130" s="314"/>
      <c r="C130" s="296" t="s">
        <v>905</v>
      </c>
      <c r="D130" s="296"/>
      <c r="E130" s="296"/>
      <c r="F130" s="297" t="s">
        <v>898</v>
      </c>
      <c r="G130" s="296"/>
      <c r="H130" s="296" t="s">
        <v>906</v>
      </c>
      <c r="I130" s="296" t="s">
        <v>894</v>
      </c>
      <c r="J130" s="296">
        <v>15</v>
      </c>
      <c r="K130" s="316"/>
    </row>
    <row r="131" spans="2:11" s="1" customFormat="1" ht="15" customHeight="1">
      <c r="B131" s="314"/>
      <c r="C131" s="296" t="s">
        <v>907</v>
      </c>
      <c r="D131" s="296"/>
      <c r="E131" s="296"/>
      <c r="F131" s="297" t="s">
        <v>898</v>
      </c>
      <c r="G131" s="296"/>
      <c r="H131" s="296" t="s">
        <v>908</v>
      </c>
      <c r="I131" s="296" t="s">
        <v>894</v>
      </c>
      <c r="J131" s="296">
        <v>20</v>
      </c>
      <c r="K131" s="316"/>
    </row>
    <row r="132" spans="2:11" s="1" customFormat="1" ht="15" customHeight="1">
      <c r="B132" s="314"/>
      <c r="C132" s="296" t="s">
        <v>909</v>
      </c>
      <c r="D132" s="296"/>
      <c r="E132" s="296"/>
      <c r="F132" s="297" t="s">
        <v>898</v>
      </c>
      <c r="G132" s="296"/>
      <c r="H132" s="296" t="s">
        <v>910</v>
      </c>
      <c r="I132" s="296" t="s">
        <v>894</v>
      </c>
      <c r="J132" s="296">
        <v>20</v>
      </c>
      <c r="K132" s="316"/>
    </row>
    <row r="133" spans="2:11" s="1" customFormat="1" ht="15" customHeight="1">
      <c r="B133" s="314"/>
      <c r="C133" s="274" t="s">
        <v>897</v>
      </c>
      <c r="D133" s="274"/>
      <c r="E133" s="274"/>
      <c r="F133" s="294" t="s">
        <v>898</v>
      </c>
      <c r="G133" s="274"/>
      <c r="H133" s="274" t="s">
        <v>932</v>
      </c>
      <c r="I133" s="274" t="s">
        <v>894</v>
      </c>
      <c r="J133" s="274">
        <v>50</v>
      </c>
      <c r="K133" s="316"/>
    </row>
    <row r="134" spans="2:11" s="1" customFormat="1" ht="15" customHeight="1">
      <c r="B134" s="314"/>
      <c r="C134" s="274" t="s">
        <v>911</v>
      </c>
      <c r="D134" s="274"/>
      <c r="E134" s="274"/>
      <c r="F134" s="294" t="s">
        <v>898</v>
      </c>
      <c r="G134" s="274"/>
      <c r="H134" s="274" t="s">
        <v>932</v>
      </c>
      <c r="I134" s="274" t="s">
        <v>894</v>
      </c>
      <c r="J134" s="274">
        <v>50</v>
      </c>
      <c r="K134" s="316"/>
    </row>
    <row r="135" spans="2:11" s="1" customFormat="1" ht="15" customHeight="1">
      <c r="B135" s="314"/>
      <c r="C135" s="274" t="s">
        <v>917</v>
      </c>
      <c r="D135" s="274"/>
      <c r="E135" s="274"/>
      <c r="F135" s="294" t="s">
        <v>898</v>
      </c>
      <c r="G135" s="274"/>
      <c r="H135" s="274" t="s">
        <v>932</v>
      </c>
      <c r="I135" s="274" t="s">
        <v>894</v>
      </c>
      <c r="J135" s="274">
        <v>50</v>
      </c>
      <c r="K135" s="316"/>
    </row>
    <row r="136" spans="2:11" s="1" customFormat="1" ht="15" customHeight="1">
      <c r="B136" s="314"/>
      <c r="C136" s="274" t="s">
        <v>919</v>
      </c>
      <c r="D136" s="274"/>
      <c r="E136" s="274"/>
      <c r="F136" s="294" t="s">
        <v>898</v>
      </c>
      <c r="G136" s="274"/>
      <c r="H136" s="274" t="s">
        <v>932</v>
      </c>
      <c r="I136" s="274" t="s">
        <v>894</v>
      </c>
      <c r="J136" s="274">
        <v>50</v>
      </c>
      <c r="K136" s="316"/>
    </row>
    <row r="137" spans="2:11" s="1" customFormat="1" ht="15" customHeight="1">
      <c r="B137" s="314"/>
      <c r="C137" s="274" t="s">
        <v>920</v>
      </c>
      <c r="D137" s="274"/>
      <c r="E137" s="274"/>
      <c r="F137" s="294" t="s">
        <v>898</v>
      </c>
      <c r="G137" s="274"/>
      <c r="H137" s="274" t="s">
        <v>945</v>
      </c>
      <c r="I137" s="274" t="s">
        <v>894</v>
      </c>
      <c r="J137" s="274">
        <v>255</v>
      </c>
      <c r="K137" s="316"/>
    </row>
    <row r="138" spans="2:11" s="1" customFormat="1" ht="15" customHeight="1">
      <c r="B138" s="314"/>
      <c r="C138" s="274" t="s">
        <v>922</v>
      </c>
      <c r="D138" s="274"/>
      <c r="E138" s="274"/>
      <c r="F138" s="294" t="s">
        <v>892</v>
      </c>
      <c r="G138" s="274"/>
      <c r="H138" s="274" t="s">
        <v>946</v>
      </c>
      <c r="I138" s="274" t="s">
        <v>924</v>
      </c>
      <c r="J138" s="274"/>
      <c r="K138" s="316"/>
    </row>
    <row r="139" spans="2:11" s="1" customFormat="1" ht="15" customHeight="1">
      <c r="B139" s="314"/>
      <c r="C139" s="274" t="s">
        <v>925</v>
      </c>
      <c r="D139" s="274"/>
      <c r="E139" s="274"/>
      <c r="F139" s="294" t="s">
        <v>892</v>
      </c>
      <c r="G139" s="274"/>
      <c r="H139" s="274" t="s">
        <v>947</v>
      </c>
      <c r="I139" s="274" t="s">
        <v>927</v>
      </c>
      <c r="J139" s="274"/>
      <c r="K139" s="316"/>
    </row>
    <row r="140" spans="2:11" s="1" customFormat="1" ht="15" customHeight="1">
      <c r="B140" s="314"/>
      <c r="C140" s="274" t="s">
        <v>928</v>
      </c>
      <c r="D140" s="274"/>
      <c r="E140" s="274"/>
      <c r="F140" s="294" t="s">
        <v>892</v>
      </c>
      <c r="G140" s="274"/>
      <c r="H140" s="274" t="s">
        <v>928</v>
      </c>
      <c r="I140" s="274" t="s">
        <v>927</v>
      </c>
      <c r="J140" s="274"/>
      <c r="K140" s="316"/>
    </row>
    <row r="141" spans="2:11" s="1" customFormat="1" ht="15" customHeight="1">
      <c r="B141" s="314"/>
      <c r="C141" s="274" t="s">
        <v>38</v>
      </c>
      <c r="D141" s="274"/>
      <c r="E141" s="274"/>
      <c r="F141" s="294" t="s">
        <v>892</v>
      </c>
      <c r="G141" s="274"/>
      <c r="H141" s="274" t="s">
        <v>948</v>
      </c>
      <c r="I141" s="274" t="s">
        <v>927</v>
      </c>
      <c r="J141" s="274"/>
      <c r="K141" s="316"/>
    </row>
    <row r="142" spans="2:11" s="1" customFormat="1" ht="15" customHeight="1">
      <c r="B142" s="314"/>
      <c r="C142" s="274" t="s">
        <v>949</v>
      </c>
      <c r="D142" s="274"/>
      <c r="E142" s="274"/>
      <c r="F142" s="294" t="s">
        <v>892</v>
      </c>
      <c r="G142" s="274"/>
      <c r="H142" s="274" t="s">
        <v>950</v>
      </c>
      <c r="I142" s="274" t="s">
        <v>927</v>
      </c>
      <c r="J142" s="274"/>
      <c r="K142" s="316"/>
    </row>
    <row r="143" spans="2:11" s="1" customFormat="1" ht="15" customHeight="1">
      <c r="B143" s="317"/>
      <c r="C143" s="318"/>
      <c r="D143" s="318"/>
      <c r="E143" s="318"/>
      <c r="F143" s="318"/>
      <c r="G143" s="318"/>
      <c r="H143" s="318"/>
      <c r="I143" s="318"/>
      <c r="J143" s="318"/>
      <c r="K143" s="319"/>
    </row>
    <row r="144" spans="2:11" s="1" customFormat="1" ht="18.75" customHeight="1">
      <c r="B144" s="271"/>
      <c r="C144" s="271"/>
      <c r="D144" s="271"/>
      <c r="E144" s="271"/>
      <c r="F144" s="306"/>
      <c r="G144" s="271"/>
      <c r="H144" s="271"/>
      <c r="I144" s="271"/>
      <c r="J144" s="271"/>
      <c r="K144" s="271"/>
    </row>
    <row r="145" spans="2:11" s="1" customFormat="1" ht="18.75" customHeight="1"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</row>
    <row r="146" spans="2:11" s="1" customFormat="1" ht="7.5" customHeight="1">
      <c r="B146" s="282"/>
      <c r="C146" s="283"/>
      <c r="D146" s="283"/>
      <c r="E146" s="283"/>
      <c r="F146" s="283"/>
      <c r="G146" s="283"/>
      <c r="H146" s="283"/>
      <c r="I146" s="283"/>
      <c r="J146" s="283"/>
      <c r="K146" s="284"/>
    </row>
    <row r="147" spans="2:11" s="1" customFormat="1" ht="45" customHeight="1">
      <c r="B147" s="285"/>
      <c r="C147" s="393" t="s">
        <v>951</v>
      </c>
      <c r="D147" s="393"/>
      <c r="E147" s="393"/>
      <c r="F147" s="393"/>
      <c r="G147" s="393"/>
      <c r="H147" s="393"/>
      <c r="I147" s="393"/>
      <c r="J147" s="393"/>
      <c r="K147" s="286"/>
    </row>
    <row r="148" spans="2:11" s="1" customFormat="1" ht="17.25" customHeight="1">
      <c r="B148" s="285"/>
      <c r="C148" s="287" t="s">
        <v>886</v>
      </c>
      <c r="D148" s="287"/>
      <c r="E148" s="287"/>
      <c r="F148" s="287" t="s">
        <v>887</v>
      </c>
      <c r="G148" s="288"/>
      <c r="H148" s="287" t="s">
        <v>54</v>
      </c>
      <c r="I148" s="287" t="s">
        <v>57</v>
      </c>
      <c r="J148" s="287" t="s">
        <v>888</v>
      </c>
      <c r="K148" s="286"/>
    </row>
    <row r="149" spans="2:11" s="1" customFormat="1" ht="17.25" customHeight="1">
      <c r="B149" s="285"/>
      <c r="C149" s="289" t="s">
        <v>889</v>
      </c>
      <c r="D149" s="289"/>
      <c r="E149" s="289"/>
      <c r="F149" s="290" t="s">
        <v>890</v>
      </c>
      <c r="G149" s="291"/>
      <c r="H149" s="289"/>
      <c r="I149" s="289"/>
      <c r="J149" s="289" t="s">
        <v>891</v>
      </c>
      <c r="K149" s="286"/>
    </row>
    <row r="150" spans="2:11" s="1" customFormat="1" ht="5.25" customHeight="1">
      <c r="B150" s="295"/>
      <c r="C150" s="292"/>
      <c r="D150" s="292"/>
      <c r="E150" s="292"/>
      <c r="F150" s="292"/>
      <c r="G150" s="293"/>
      <c r="H150" s="292"/>
      <c r="I150" s="292"/>
      <c r="J150" s="292"/>
      <c r="K150" s="316"/>
    </row>
    <row r="151" spans="2:11" s="1" customFormat="1" ht="15" customHeight="1">
      <c r="B151" s="295"/>
      <c r="C151" s="320" t="s">
        <v>895</v>
      </c>
      <c r="D151" s="274"/>
      <c r="E151" s="274"/>
      <c r="F151" s="321" t="s">
        <v>892</v>
      </c>
      <c r="G151" s="274"/>
      <c r="H151" s="320" t="s">
        <v>932</v>
      </c>
      <c r="I151" s="320" t="s">
        <v>894</v>
      </c>
      <c r="J151" s="320">
        <v>120</v>
      </c>
      <c r="K151" s="316"/>
    </row>
    <row r="152" spans="2:11" s="1" customFormat="1" ht="15" customHeight="1">
      <c r="B152" s="295"/>
      <c r="C152" s="320" t="s">
        <v>941</v>
      </c>
      <c r="D152" s="274"/>
      <c r="E152" s="274"/>
      <c r="F152" s="321" t="s">
        <v>892</v>
      </c>
      <c r="G152" s="274"/>
      <c r="H152" s="320" t="s">
        <v>952</v>
      </c>
      <c r="I152" s="320" t="s">
        <v>894</v>
      </c>
      <c r="J152" s="320" t="s">
        <v>943</v>
      </c>
      <c r="K152" s="316"/>
    </row>
    <row r="153" spans="2:11" s="1" customFormat="1" ht="15" customHeight="1">
      <c r="B153" s="295"/>
      <c r="C153" s="320" t="s">
        <v>840</v>
      </c>
      <c r="D153" s="274"/>
      <c r="E153" s="274"/>
      <c r="F153" s="321" t="s">
        <v>892</v>
      </c>
      <c r="G153" s="274"/>
      <c r="H153" s="320" t="s">
        <v>953</v>
      </c>
      <c r="I153" s="320" t="s">
        <v>894</v>
      </c>
      <c r="J153" s="320" t="s">
        <v>943</v>
      </c>
      <c r="K153" s="316"/>
    </row>
    <row r="154" spans="2:11" s="1" customFormat="1" ht="15" customHeight="1">
      <c r="B154" s="295"/>
      <c r="C154" s="320" t="s">
        <v>897</v>
      </c>
      <c r="D154" s="274"/>
      <c r="E154" s="274"/>
      <c r="F154" s="321" t="s">
        <v>898</v>
      </c>
      <c r="G154" s="274"/>
      <c r="H154" s="320" t="s">
        <v>932</v>
      </c>
      <c r="I154" s="320" t="s">
        <v>894</v>
      </c>
      <c r="J154" s="320">
        <v>50</v>
      </c>
      <c r="K154" s="316"/>
    </row>
    <row r="155" spans="2:11" s="1" customFormat="1" ht="15" customHeight="1">
      <c r="B155" s="295"/>
      <c r="C155" s="320" t="s">
        <v>900</v>
      </c>
      <c r="D155" s="274"/>
      <c r="E155" s="274"/>
      <c r="F155" s="321" t="s">
        <v>892</v>
      </c>
      <c r="G155" s="274"/>
      <c r="H155" s="320" t="s">
        <v>932</v>
      </c>
      <c r="I155" s="320" t="s">
        <v>902</v>
      </c>
      <c r="J155" s="320"/>
      <c r="K155" s="316"/>
    </row>
    <row r="156" spans="2:11" s="1" customFormat="1" ht="15" customHeight="1">
      <c r="B156" s="295"/>
      <c r="C156" s="320" t="s">
        <v>911</v>
      </c>
      <c r="D156" s="274"/>
      <c r="E156" s="274"/>
      <c r="F156" s="321" t="s">
        <v>898</v>
      </c>
      <c r="G156" s="274"/>
      <c r="H156" s="320" t="s">
        <v>932</v>
      </c>
      <c r="I156" s="320" t="s">
        <v>894</v>
      </c>
      <c r="J156" s="320">
        <v>50</v>
      </c>
      <c r="K156" s="316"/>
    </row>
    <row r="157" spans="2:11" s="1" customFormat="1" ht="15" customHeight="1">
      <c r="B157" s="295"/>
      <c r="C157" s="320" t="s">
        <v>919</v>
      </c>
      <c r="D157" s="274"/>
      <c r="E157" s="274"/>
      <c r="F157" s="321" t="s">
        <v>898</v>
      </c>
      <c r="G157" s="274"/>
      <c r="H157" s="320" t="s">
        <v>932</v>
      </c>
      <c r="I157" s="320" t="s">
        <v>894</v>
      </c>
      <c r="J157" s="320">
        <v>50</v>
      </c>
      <c r="K157" s="316"/>
    </row>
    <row r="158" spans="2:11" s="1" customFormat="1" ht="15" customHeight="1">
      <c r="B158" s="295"/>
      <c r="C158" s="320" t="s">
        <v>917</v>
      </c>
      <c r="D158" s="274"/>
      <c r="E158" s="274"/>
      <c r="F158" s="321" t="s">
        <v>898</v>
      </c>
      <c r="G158" s="274"/>
      <c r="H158" s="320" t="s">
        <v>932</v>
      </c>
      <c r="I158" s="320" t="s">
        <v>894</v>
      </c>
      <c r="J158" s="320">
        <v>50</v>
      </c>
      <c r="K158" s="316"/>
    </row>
    <row r="159" spans="2:11" s="1" customFormat="1" ht="15" customHeight="1">
      <c r="B159" s="295"/>
      <c r="C159" s="320" t="s">
        <v>108</v>
      </c>
      <c r="D159" s="274"/>
      <c r="E159" s="274"/>
      <c r="F159" s="321" t="s">
        <v>892</v>
      </c>
      <c r="G159" s="274"/>
      <c r="H159" s="320" t="s">
        <v>954</v>
      </c>
      <c r="I159" s="320" t="s">
        <v>894</v>
      </c>
      <c r="J159" s="320" t="s">
        <v>955</v>
      </c>
      <c r="K159" s="316"/>
    </row>
    <row r="160" spans="2:11" s="1" customFormat="1" ht="15" customHeight="1">
      <c r="B160" s="295"/>
      <c r="C160" s="320" t="s">
        <v>956</v>
      </c>
      <c r="D160" s="274"/>
      <c r="E160" s="274"/>
      <c r="F160" s="321" t="s">
        <v>892</v>
      </c>
      <c r="G160" s="274"/>
      <c r="H160" s="320" t="s">
        <v>957</v>
      </c>
      <c r="I160" s="320" t="s">
        <v>927</v>
      </c>
      <c r="J160" s="320"/>
      <c r="K160" s="316"/>
    </row>
    <row r="161" spans="2:11" s="1" customFormat="1" ht="15" customHeight="1">
      <c r="B161" s="322"/>
      <c r="C161" s="304"/>
      <c r="D161" s="304"/>
      <c r="E161" s="304"/>
      <c r="F161" s="304"/>
      <c r="G161" s="304"/>
      <c r="H161" s="304"/>
      <c r="I161" s="304"/>
      <c r="J161" s="304"/>
      <c r="K161" s="323"/>
    </row>
    <row r="162" spans="2:11" s="1" customFormat="1" ht="18.75" customHeight="1">
      <c r="B162" s="271"/>
      <c r="C162" s="274"/>
      <c r="D162" s="274"/>
      <c r="E162" s="274"/>
      <c r="F162" s="294"/>
      <c r="G162" s="274"/>
      <c r="H162" s="274"/>
      <c r="I162" s="274"/>
      <c r="J162" s="274"/>
      <c r="K162" s="271"/>
    </row>
    <row r="163" spans="2:11" s="1" customFormat="1" ht="18.75" customHeight="1"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</row>
    <row r="164" spans="2:11" s="1" customFormat="1" ht="7.5" customHeight="1">
      <c r="B164" s="263"/>
      <c r="C164" s="264"/>
      <c r="D164" s="264"/>
      <c r="E164" s="264"/>
      <c r="F164" s="264"/>
      <c r="G164" s="264"/>
      <c r="H164" s="264"/>
      <c r="I164" s="264"/>
      <c r="J164" s="264"/>
      <c r="K164" s="265"/>
    </row>
    <row r="165" spans="2:11" s="1" customFormat="1" ht="45" customHeight="1">
      <c r="B165" s="266"/>
      <c r="C165" s="391" t="s">
        <v>958</v>
      </c>
      <c r="D165" s="391"/>
      <c r="E165" s="391"/>
      <c r="F165" s="391"/>
      <c r="G165" s="391"/>
      <c r="H165" s="391"/>
      <c r="I165" s="391"/>
      <c r="J165" s="391"/>
      <c r="K165" s="267"/>
    </row>
    <row r="166" spans="2:11" s="1" customFormat="1" ht="17.25" customHeight="1">
      <c r="B166" s="266"/>
      <c r="C166" s="287" t="s">
        <v>886</v>
      </c>
      <c r="D166" s="287"/>
      <c r="E166" s="287"/>
      <c r="F166" s="287" t="s">
        <v>887</v>
      </c>
      <c r="G166" s="324"/>
      <c r="H166" s="325" t="s">
        <v>54</v>
      </c>
      <c r="I166" s="325" t="s">
        <v>57</v>
      </c>
      <c r="J166" s="287" t="s">
        <v>888</v>
      </c>
      <c r="K166" s="267"/>
    </row>
    <row r="167" spans="2:11" s="1" customFormat="1" ht="17.25" customHeight="1">
      <c r="B167" s="268"/>
      <c r="C167" s="289" t="s">
        <v>889</v>
      </c>
      <c r="D167" s="289"/>
      <c r="E167" s="289"/>
      <c r="F167" s="290" t="s">
        <v>890</v>
      </c>
      <c r="G167" s="326"/>
      <c r="H167" s="327"/>
      <c r="I167" s="327"/>
      <c r="J167" s="289" t="s">
        <v>891</v>
      </c>
      <c r="K167" s="269"/>
    </row>
    <row r="168" spans="2:11" s="1" customFormat="1" ht="5.25" customHeight="1">
      <c r="B168" s="295"/>
      <c r="C168" s="292"/>
      <c r="D168" s="292"/>
      <c r="E168" s="292"/>
      <c r="F168" s="292"/>
      <c r="G168" s="293"/>
      <c r="H168" s="292"/>
      <c r="I168" s="292"/>
      <c r="J168" s="292"/>
      <c r="K168" s="316"/>
    </row>
    <row r="169" spans="2:11" s="1" customFormat="1" ht="15" customHeight="1">
      <c r="B169" s="295"/>
      <c r="C169" s="274" t="s">
        <v>895</v>
      </c>
      <c r="D169" s="274"/>
      <c r="E169" s="274"/>
      <c r="F169" s="294" t="s">
        <v>892</v>
      </c>
      <c r="G169" s="274"/>
      <c r="H169" s="274" t="s">
        <v>932</v>
      </c>
      <c r="I169" s="274" t="s">
        <v>894</v>
      </c>
      <c r="J169" s="274">
        <v>120</v>
      </c>
      <c r="K169" s="316"/>
    </row>
    <row r="170" spans="2:11" s="1" customFormat="1" ht="15" customHeight="1">
      <c r="B170" s="295"/>
      <c r="C170" s="274" t="s">
        <v>941</v>
      </c>
      <c r="D170" s="274"/>
      <c r="E170" s="274"/>
      <c r="F170" s="294" t="s">
        <v>892</v>
      </c>
      <c r="G170" s="274"/>
      <c r="H170" s="274" t="s">
        <v>942</v>
      </c>
      <c r="I170" s="274" t="s">
        <v>894</v>
      </c>
      <c r="J170" s="274" t="s">
        <v>943</v>
      </c>
      <c r="K170" s="316"/>
    </row>
    <row r="171" spans="2:11" s="1" customFormat="1" ht="15" customHeight="1">
      <c r="B171" s="295"/>
      <c r="C171" s="274" t="s">
        <v>840</v>
      </c>
      <c r="D171" s="274"/>
      <c r="E171" s="274"/>
      <c r="F171" s="294" t="s">
        <v>892</v>
      </c>
      <c r="G171" s="274"/>
      <c r="H171" s="274" t="s">
        <v>959</v>
      </c>
      <c r="I171" s="274" t="s">
        <v>894</v>
      </c>
      <c r="J171" s="274" t="s">
        <v>943</v>
      </c>
      <c r="K171" s="316"/>
    </row>
    <row r="172" spans="2:11" s="1" customFormat="1" ht="15" customHeight="1">
      <c r="B172" s="295"/>
      <c r="C172" s="274" t="s">
        <v>897</v>
      </c>
      <c r="D172" s="274"/>
      <c r="E172" s="274"/>
      <c r="F172" s="294" t="s">
        <v>898</v>
      </c>
      <c r="G172" s="274"/>
      <c r="H172" s="274" t="s">
        <v>959</v>
      </c>
      <c r="I172" s="274" t="s">
        <v>894</v>
      </c>
      <c r="J172" s="274">
        <v>50</v>
      </c>
      <c r="K172" s="316"/>
    </row>
    <row r="173" spans="2:11" s="1" customFormat="1" ht="15" customHeight="1">
      <c r="B173" s="295"/>
      <c r="C173" s="274" t="s">
        <v>900</v>
      </c>
      <c r="D173" s="274"/>
      <c r="E173" s="274"/>
      <c r="F173" s="294" t="s">
        <v>892</v>
      </c>
      <c r="G173" s="274"/>
      <c r="H173" s="274" t="s">
        <v>959</v>
      </c>
      <c r="I173" s="274" t="s">
        <v>902</v>
      </c>
      <c r="J173" s="274"/>
      <c r="K173" s="316"/>
    </row>
    <row r="174" spans="2:11" s="1" customFormat="1" ht="15" customHeight="1">
      <c r="B174" s="295"/>
      <c r="C174" s="274" t="s">
        <v>911</v>
      </c>
      <c r="D174" s="274"/>
      <c r="E174" s="274"/>
      <c r="F174" s="294" t="s">
        <v>898</v>
      </c>
      <c r="G174" s="274"/>
      <c r="H174" s="274" t="s">
        <v>959</v>
      </c>
      <c r="I174" s="274" t="s">
        <v>894</v>
      </c>
      <c r="J174" s="274">
        <v>50</v>
      </c>
      <c r="K174" s="316"/>
    </row>
    <row r="175" spans="2:11" s="1" customFormat="1" ht="15" customHeight="1">
      <c r="B175" s="295"/>
      <c r="C175" s="274" t="s">
        <v>919</v>
      </c>
      <c r="D175" s="274"/>
      <c r="E175" s="274"/>
      <c r="F175" s="294" t="s">
        <v>898</v>
      </c>
      <c r="G175" s="274"/>
      <c r="H175" s="274" t="s">
        <v>959</v>
      </c>
      <c r="I175" s="274" t="s">
        <v>894</v>
      </c>
      <c r="J175" s="274">
        <v>50</v>
      </c>
      <c r="K175" s="316"/>
    </row>
    <row r="176" spans="2:11" s="1" customFormat="1" ht="15" customHeight="1">
      <c r="B176" s="295"/>
      <c r="C176" s="274" t="s">
        <v>917</v>
      </c>
      <c r="D176" s="274"/>
      <c r="E176" s="274"/>
      <c r="F176" s="294" t="s">
        <v>898</v>
      </c>
      <c r="G176" s="274"/>
      <c r="H176" s="274" t="s">
        <v>959</v>
      </c>
      <c r="I176" s="274" t="s">
        <v>894</v>
      </c>
      <c r="J176" s="274">
        <v>50</v>
      </c>
      <c r="K176" s="316"/>
    </row>
    <row r="177" spans="2:11" s="1" customFormat="1" ht="15" customHeight="1">
      <c r="B177" s="295"/>
      <c r="C177" s="274" t="s">
        <v>129</v>
      </c>
      <c r="D177" s="274"/>
      <c r="E177" s="274"/>
      <c r="F177" s="294" t="s">
        <v>892</v>
      </c>
      <c r="G177" s="274"/>
      <c r="H177" s="274" t="s">
        <v>960</v>
      </c>
      <c r="I177" s="274" t="s">
        <v>961</v>
      </c>
      <c r="J177" s="274"/>
      <c r="K177" s="316"/>
    </row>
    <row r="178" spans="2:11" s="1" customFormat="1" ht="15" customHeight="1">
      <c r="B178" s="295"/>
      <c r="C178" s="274" t="s">
        <v>57</v>
      </c>
      <c r="D178" s="274"/>
      <c r="E178" s="274"/>
      <c r="F178" s="294" t="s">
        <v>892</v>
      </c>
      <c r="G178" s="274"/>
      <c r="H178" s="274" t="s">
        <v>962</v>
      </c>
      <c r="I178" s="274" t="s">
        <v>963</v>
      </c>
      <c r="J178" s="274">
        <v>1</v>
      </c>
      <c r="K178" s="316"/>
    </row>
    <row r="179" spans="2:11" s="1" customFormat="1" ht="15" customHeight="1">
      <c r="B179" s="295"/>
      <c r="C179" s="274" t="s">
        <v>53</v>
      </c>
      <c r="D179" s="274"/>
      <c r="E179" s="274"/>
      <c r="F179" s="294" t="s">
        <v>892</v>
      </c>
      <c r="G179" s="274"/>
      <c r="H179" s="274" t="s">
        <v>964</v>
      </c>
      <c r="I179" s="274" t="s">
        <v>894</v>
      </c>
      <c r="J179" s="274">
        <v>20</v>
      </c>
      <c r="K179" s="316"/>
    </row>
    <row r="180" spans="2:11" s="1" customFormat="1" ht="15" customHeight="1">
      <c r="B180" s="295"/>
      <c r="C180" s="274" t="s">
        <v>54</v>
      </c>
      <c r="D180" s="274"/>
      <c r="E180" s="274"/>
      <c r="F180" s="294" t="s">
        <v>892</v>
      </c>
      <c r="G180" s="274"/>
      <c r="H180" s="274" t="s">
        <v>965</v>
      </c>
      <c r="I180" s="274" t="s">
        <v>894</v>
      </c>
      <c r="J180" s="274">
        <v>255</v>
      </c>
      <c r="K180" s="316"/>
    </row>
    <row r="181" spans="2:11" s="1" customFormat="1" ht="15" customHeight="1">
      <c r="B181" s="295"/>
      <c r="C181" s="274" t="s">
        <v>130</v>
      </c>
      <c r="D181" s="274"/>
      <c r="E181" s="274"/>
      <c r="F181" s="294" t="s">
        <v>892</v>
      </c>
      <c r="G181" s="274"/>
      <c r="H181" s="274" t="s">
        <v>856</v>
      </c>
      <c r="I181" s="274" t="s">
        <v>894</v>
      </c>
      <c r="J181" s="274">
        <v>10</v>
      </c>
      <c r="K181" s="316"/>
    </row>
    <row r="182" spans="2:11" s="1" customFormat="1" ht="15" customHeight="1">
      <c r="B182" s="295"/>
      <c r="C182" s="274" t="s">
        <v>131</v>
      </c>
      <c r="D182" s="274"/>
      <c r="E182" s="274"/>
      <c r="F182" s="294" t="s">
        <v>892</v>
      </c>
      <c r="G182" s="274"/>
      <c r="H182" s="274" t="s">
        <v>966</v>
      </c>
      <c r="I182" s="274" t="s">
        <v>927</v>
      </c>
      <c r="J182" s="274"/>
      <c r="K182" s="316"/>
    </row>
    <row r="183" spans="2:11" s="1" customFormat="1" ht="15" customHeight="1">
      <c r="B183" s="295"/>
      <c r="C183" s="274" t="s">
        <v>967</v>
      </c>
      <c r="D183" s="274"/>
      <c r="E183" s="274"/>
      <c r="F183" s="294" t="s">
        <v>892</v>
      </c>
      <c r="G183" s="274"/>
      <c r="H183" s="274" t="s">
        <v>968</v>
      </c>
      <c r="I183" s="274" t="s">
        <v>927</v>
      </c>
      <c r="J183" s="274"/>
      <c r="K183" s="316"/>
    </row>
    <row r="184" spans="2:11" s="1" customFormat="1" ht="15" customHeight="1">
      <c r="B184" s="295"/>
      <c r="C184" s="274" t="s">
        <v>956</v>
      </c>
      <c r="D184" s="274"/>
      <c r="E184" s="274"/>
      <c r="F184" s="294" t="s">
        <v>892</v>
      </c>
      <c r="G184" s="274"/>
      <c r="H184" s="274" t="s">
        <v>969</v>
      </c>
      <c r="I184" s="274" t="s">
        <v>927</v>
      </c>
      <c r="J184" s="274"/>
      <c r="K184" s="316"/>
    </row>
    <row r="185" spans="2:11" s="1" customFormat="1" ht="15" customHeight="1">
      <c r="B185" s="295"/>
      <c r="C185" s="274" t="s">
        <v>133</v>
      </c>
      <c r="D185" s="274"/>
      <c r="E185" s="274"/>
      <c r="F185" s="294" t="s">
        <v>898</v>
      </c>
      <c r="G185" s="274"/>
      <c r="H185" s="274" t="s">
        <v>970</v>
      </c>
      <c r="I185" s="274" t="s">
        <v>894</v>
      </c>
      <c r="J185" s="274">
        <v>50</v>
      </c>
      <c r="K185" s="316"/>
    </row>
    <row r="186" spans="2:11" s="1" customFormat="1" ht="15" customHeight="1">
      <c r="B186" s="295"/>
      <c r="C186" s="274" t="s">
        <v>971</v>
      </c>
      <c r="D186" s="274"/>
      <c r="E186" s="274"/>
      <c r="F186" s="294" t="s">
        <v>898</v>
      </c>
      <c r="G186" s="274"/>
      <c r="H186" s="274" t="s">
        <v>972</v>
      </c>
      <c r="I186" s="274" t="s">
        <v>973</v>
      </c>
      <c r="J186" s="274"/>
      <c r="K186" s="316"/>
    </row>
    <row r="187" spans="2:11" s="1" customFormat="1" ht="15" customHeight="1">
      <c r="B187" s="295"/>
      <c r="C187" s="274" t="s">
        <v>974</v>
      </c>
      <c r="D187" s="274"/>
      <c r="E187" s="274"/>
      <c r="F187" s="294" t="s">
        <v>898</v>
      </c>
      <c r="G187" s="274"/>
      <c r="H187" s="274" t="s">
        <v>975</v>
      </c>
      <c r="I187" s="274" t="s">
        <v>973</v>
      </c>
      <c r="J187" s="274"/>
      <c r="K187" s="316"/>
    </row>
    <row r="188" spans="2:11" s="1" customFormat="1" ht="15" customHeight="1">
      <c r="B188" s="295"/>
      <c r="C188" s="274" t="s">
        <v>976</v>
      </c>
      <c r="D188" s="274"/>
      <c r="E188" s="274"/>
      <c r="F188" s="294" t="s">
        <v>898</v>
      </c>
      <c r="G188" s="274"/>
      <c r="H188" s="274" t="s">
        <v>977</v>
      </c>
      <c r="I188" s="274" t="s">
        <v>973</v>
      </c>
      <c r="J188" s="274"/>
      <c r="K188" s="316"/>
    </row>
    <row r="189" spans="2:11" s="1" customFormat="1" ht="15" customHeight="1">
      <c r="B189" s="295"/>
      <c r="C189" s="328" t="s">
        <v>978</v>
      </c>
      <c r="D189" s="274"/>
      <c r="E189" s="274"/>
      <c r="F189" s="294" t="s">
        <v>898</v>
      </c>
      <c r="G189" s="274"/>
      <c r="H189" s="274" t="s">
        <v>979</v>
      </c>
      <c r="I189" s="274" t="s">
        <v>980</v>
      </c>
      <c r="J189" s="329" t="s">
        <v>981</v>
      </c>
      <c r="K189" s="316"/>
    </row>
    <row r="190" spans="2:11" s="1" customFormat="1" ht="15" customHeight="1">
      <c r="B190" s="295"/>
      <c r="C190" s="280" t="s">
        <v>42</v>
      </c>
      <c r="D190" s="274"/>
      <c r="E190" s="274"/>
      <c r="F190" s="294" t="s">
        <v>892</v>
      </c>
      <c r="G190" s="274"/>
      <c r="H190" s="271" t="s">
        <v>982</v>
      </c>
      <c r="I190" s="274" t="s">
        <v>983</v>
      </c>
      <c r="J190" s="274"/>
      <c r="K190" s="316"/>
    </row>
    <row r="191" spans="2:11" s="1" customFormat="1" ht="15" customHeight="1">
      <c r="B191" s="295"/>
      <c r="C191" s="280" t="s">
        <v>984</v>
      </c>
      <c r="D191" s="274"/>
      <c r="E191" s="274"/>
      <c r="F191" s="294" t="s">
        <v>892</v>
      </c>
      <c r="G191" s="274"/>
      <c r="H191" s="274" t="s">
        <v>985</v>
      </c>
      <c r="I191" s="274" t="s">
        <v>927</v>
      </c>
      <c r="J191" s="274"/>
      <c r="K191" s="316"/>
    </row>
    <row r="192" spans="2:11" s="1" customFormat="1" ht="15" customHeight="1">
      <c r="B192" s="295"/>
      <c r="C192" s="280" t="s">
        <v>986</v>
      </c>
      <c r="D192" s="274"/>
      <c r="E192" s="274"/>
      <c r="F192" s="294" t="s">
        <v>892</v>
      </c>
      <c r="G192" s="274"/>
      <c r="H192" s="274" t="s">
        <v>987</v>
      </c>
      <c r="I192" s="274" t="s">
        <v>927</v>
      </c>
      <c r="J192" s="274"/>
      <c r="K192" s="316"/>
    </row>
    <row r="193" spans="2:11" s="1" customFormat="1" ht="15" customHeight="1">
      <c r="B193" s="295"/>
      <c r="C193" s="280" t="s">
        <v>988</v>
      </c>
      <c r="D193" s="274"/>
      <c r="E193" s="274"/>
      <c r="F193" s="294" t="s">
        <v>898</v>
      </c>
      <c r="G193" s="274"/>
      <c r="H193" s="274" t="s">
        <v>989</v>
      </c>
      <c r="I193" s="274" t="s">
        <v>927</v>
      </c>
      <c r="J193" s="274"/>
      <c r="K193" s="316"/>
    </row>
    <row r="194" spans="2:11" s="1" customFormat="1" ht="15" customHeight="1">
      <c r="B194" s="322"/>
      <c r="C194" s="330"/>
      <c r="D194" s="304"/>
      <c r="E194" s="304"/>
      <c r="F194" s="304"/>
      <c r="G194" s="304"/>
      <c r="H194" s="304"/>
      <c r="I194" s="304"/>
      <c r="J194" s="304"/>
      <c r="K194" s="323"/>
    </row>
    <row r="195" spans="2:11" s="1" customFormat="1" ht="18.75" customHeight="1">
      <c r="B195" s="271"/>
      <c r="C195" s="274"/>
      <c r="D195" s="274"/>
      <c r="E195" s="274"/>
      <c r="F195" s="294"/>
      <c r="G195" s="274"/>
      <c r="H195" s="274"/>
      <c r="I195" s="274"/>
      <c r="J195" s="274"/>
      <c r="K195" s="271"/>
    </row>
    <row r="196" spans="2:11" s="1" customFormat="1" ht="18.75" customHeight="1">
      <c r="B196" s="271"/>
      <c r="C196" s="274"/>
      <c r="D196" s="274"/>
      <c r="E196" s="274"/>
      <c r="F196" s="294"/>
      <c r="G196" s="274"/>
      <c r="H196" s="274"/>
      <c r="I196" s="274"/>
      <c r="J196" s="274"/>
      <c r="K196" s="271"/>
    </row>
    <row r="197" spans="2:11" s="1" customFormat="1" ht="18.75" customHeight="1">
      <c r="B197" s="281"/>
      <c r="C197" s="281"/>
      <c r="D197" s="281"/>
      <c r="E197" s="281"/>
      <c r="F197" s="281"/>
      <c r="G197" s="281"/>
      <c r="H197" s="281"/>
      <c r="I197" s="281"/>
      <c r="J197" s="281"/>
      <c r="K197" s="281"/>
    </row>
    <row r="198" spans="2:11" s="1" customFormat="1" ht="12">
      <c r="B198" s="263"/>
      <c r="C198" s="264"/>
      <c r="D198" s="264"/>
      <c r="E198" s="264"/>
      <c r="F198" s="264"/>
      <c r="G198" s="264"/>
      <c r="H198" s="264"/>
      <c r="I198" s="264"/>
      <c r="J198" s="264"/>
      <c r="K198" s="265"/>
    </row>
    <row r="199" spans="2:11" s="1" customFormat="1" ht="22.2">
      <c r="B199" s="266"/>
      <c r="C199" s="391" t="s">
        <v>990</v>
      </c>
      <c r="D199" s="391"/>
      <c r="E199" s="391"/>
      <c r="F199" s="391"/>
      <c r="G199" s="391"/>
      <c r="H199" s="391"/>
      <c r="I199" s="391"/>
      <c r="J199" s="391"/>
      <c r="K199" s="267"/>
    </row>
    <row r="200" spans="2:11" s="1" customFormat="1" ht="25.5" customHeight="1">
      <c r="B200" s="266"/>
      <c r="C200" s="331" t="s">
        <v>991</v>
      </c>
      <c r="D200" s="331"/>
      <c r="E200" s="331"/>
      <c r="F200" s="331" t="s">
        <v>992</v>
      </c>
      <c r="G200" s="332"/>
      <c r="H200" s="397" t="s">
        <v>993</v>
      </c>
      <c r="I200" s="397"/>
      <c r="J200" s="397"/>
      <c r="K200" s="267"/>
    </row>
    <row r="201" spans="2:11" s="1" customFormat="1" ht="5.25" customHeight="1">
      <c r="B201" s="295"/>
      <c r="C201" s="292"/>
      <c r="D201" s="292"/>
      <c r="E201" s="292"/>
      <c r="F201" s="292"/>
      <c r="G201" s="274"/>
      <c r="H201" s="292"/>
      <c r="I201" s="292"/>
      <c r="J201" s="292"/>
      <c r="K201" s="316"/>
    </row>
    <row r="202" spans="2:11" s="1" customFormat="1" ht="15" customHeight="1">
      <c r="B202" s="295"/>
      <c r="C202" s="274" t="s">
        <v>983</v>
      </c>
      <c r="D202" s="274"/>
      <c r="E202" s="274"/>
      <c r="F202" s="294" t="s">
        <v>43</v>
      </c>
      <c r="G202" s="274"/>
      <c r="H202" s="396" t="s">
        <v>994</v>
      </c>
      <c r="I202" s="396"/>
      <c r="J202" s="396"/>
      <c r="K202" s="316"/>
    </row>
    <row r="203" spans="2:11" s="1" customFormat="1" ht="15" customHeight="1">
      <c r="B203" s="295"/>
      <c r="C203" s="301"/>
      <c r="D203" s="274"/>
      <c r="E203" s="274"/>
      <c r="F203" s="294" t="s">
        <v>44</v>
      </c>
      <c r="G203" s="274"/>
      <c r="H203" s="396" t="s">
        <v>995</v>
      </c>
      <c r="I203" s="396"/>
      <c r="J203" s="396"/>
      <c r="K203" s="316"/>
    </row>
    <row r="204" spans="2:11" s="1" customFormat="1" ht="15" customHeight="1">
      <c r="B204" s="295"/>
      <c r="C204" s="301"/>
      <c r="D204" s="274"/>
      <c r="E204" s="274"/>
      <c r="F204" s="294" t="s">
        <v>47</v>
      </c>
      <c r="G204" s="274"/>
      <c r="H204" s="396" t="s">
        <v>996</v>
      </c>
      <c r="I204" s="396"/>
      <c r="J204" s="396"/>
      <c r="K204" s="316"/>
    </row>
    <row r="205" spans="2:11" s="1" customFormat="1" ht="15" customHeight="1">
      <c r="B205" s="295"/>
      <c r="C205" s="274"/>
      <c r="D205" s="274"/>
      <c r="E205" s="274"/>
      <c r="F205" s="294" t="s">
        <v>45</v>
      </c>
      <c r="G205" s="274"/>
      <c r="H205" s="396" t="s">
        <v>997</v>
      </c>
      <c r="I205" s="396"/>
      <c r="J205" s="396"/>
      <c r="K205" s="316"/>
    </row>
    <row r="206" spans="2:11" s="1" customFormat="1" ht="15" customHeight="1">
      <c r="B206" s="295"/>
      <c r="C206" s="274"/>
      <c r="D206" s="274"/>
      <c r="E206" s="274"/>
      <c r="F206" s="294" t="s">
        <v>46</v>
      </c>
      <c r="G206" s="274"/>
      <c r="H206" s="396" t="s">
        <v>998</v>
      </c>
      <c r="I206" s="396"/>
      <c r="J206" s="396"/>
      <c r="K206" s="316"/>
    </row>
    <row r="207" spans="2:11" s="1" customFormat="1" ht="15" customHeight="1">
      <c r="B207" s="295"/>
      <c r="C207" s="274"/>
      <c r="D207" s="274"/>
      <c r="E207" s="274"/>
      <c r="F207" s="294"/>
      <c r="G207" s="274"/>
      <c r="H207" s="274"/>
      <c r="I207" s="274"/>
      <c r="J207" s="274"/>
      <c r="K207" s="316"/>
    </row>
    <row r="208" spans="2:11" s="1" customFormat="1" ht="15" customHeight="1">
      <c r="B208" s="295"/>
      <c r="C208" s="274" t="s">
        <v>939</v>
      </c>
      <c r="D208" s="274"/>
      <c r="E208" s="274"/>
      <c r="F208" s="294" t="s">
        <v>79</v>
      </c>
      <c r="G208" s="274"/>
      <c r="H208" s="396" t="s">
        <v>999</v>
      </c>
      <c r="I208" s="396"/>
      <c r="J208" s="396"/>
      <c r="K208" s="316"/>
    </row>
    <row r="209" spans="2:11" s="1" customFormat="1" ht="15" customHeight="1">
      <c r="B209" s="295"/>
      <c r="C209" s="301"/>
      <c r="D209" s="274"/>
      <c r="E209" s="274"/>
      <c r="F209" s="294" t="s">
        <v>834</v>
      </c>
      <c r="G209" s="274"/>
      <c r="H209" s="396" t="s">
        <v>835</v>
      </c>
      <c r="I209" s="396"/>
      <c r="J209" s="396"/>
      <c r="K209" s="316"/>
    </row>
    <row r="210" spans="2:11" s="1" customFormat="1" ht="15" customHeight="1">
      <c r="B210" s="295"/>
      <c r="C210" s="274"/>
      <c r="D210" s="274"/>
      <c r="E210" s="274"/>
      <c r="F210" s="294" t="s">
        <v>832</v>
      </c>
      <c r="G210" s="274"/>
      <c r="H210" s="396" t="s">
        <v>1000</v>
      </c>
      <c r="I210" s="396"/>
      <c r="J210" s="396"/>
      <c r="K210" s="316"/>
    </row>
    <row r="211" spans="2:11" s="1" customFormat="1" ht="15" customHeight="1">
      <c r="B211" s="333"/>
      <c r="C211" s="301"/>
      <c r="D211" s="301"/>
      <c r="E211" s="301"/>
      <c r="F211" s="294" t="s">
        <v>836</v>
      </c>
      <c r="G211" s="280"/>
      <c r="H211" s="395" t="s">
        <v>837</v>
      </c>
      <c r="I211" s="395"/>
      <c r="J211" s="395"/>
      <c r="K211" s="334"/>
    </row>
    <row r="212" spans="2:11" s="1" customFormat="1" ht="15" customHeight="1">
      <c r="B212" s="333"/>
      <c r="C212" s="301"/>
      <c r="D212" s="301"/>
      <c r="E212" s="301"/>
      <c r="F212" s="294" t="s">
        <v>838</v>
      </c>
      <c r="G212" s="280"/>
      <c r="H212" s="395" t="s">
        <v>627</v>
      </c>
      <c r="I212" s="395"/>
      <c r="J212" s="395"/>
      <c r="K212" s="334"/>
    </row>
    <row r="213" spans="2:11" s="1" customFormat="1" ht="15" customHeight="1">
      <c r="B213" s="333"/>
      <c r="C213" s="301"/>
      <c r="D213" s="301"/>
      <c r="E213" s="301"/>
      <c r="F213" s="335"/>
      <c r="G213" s="280"/>
      <c r="H213" s="336"/>
      <c r="I213" s="336"/>
      <c r="J213" s="336"/>
      <c r="K213" s="334"/>
    </row>
    <row r="214" spans="2:11" s="1" customFormat="1" ht="15" customHeight="1">
      <c r="B214" s="333"/>
      <c r="C214" s="274" t="s">
        <v>963</v>
      </c>
      <c r="D214" s="301"/>
      <c r="E214" s="301"/>
      <c r="F214" s="294">
        <v>1</v>
      </c>
      <c r="G214" s="280"/>
      <c r="H214" s="395" t="s">
        <v>1001</v>
      </c>
      <c r="I214" s="395"/>
      <c r="J214" s="395"/>
      <c r="K214" s="334"/>
    </row>
    <row r="215" spans="2:11" s="1" customFormat="1" ht="15" customHeight="1">
      <c r="B215" s="333"/>
      <c r="C215" s="301"/>
      <c r="D215" s="301"/>
      <c r="E215" s="301"/>
      <c r="F215" s="294">
        <v>2</v>
      </c>
      <c r="G215" s="280"/>
      <c r="H215" s="395" t="s">
        <v>1002</v>
      </c>
      <c r="I215" s="395"/>
      <c r="J215" s="395"/>
      <c r="K215" s="334"/>
    </row>
    <row r="216" spans="2:11" s="1" customFormat="1" ht="15" customHeight="1">
      <c r="B216" s="333"/>
      <c r="C216" s="301"/>
      <c r="D216" s="301"/>
      <c r="E216" s="301"/>
      <c r="F216" s="294">
        <v>3</v>
      </c>
      <c r="G216" s="280"/>
      <c r="H216" s="395" t="s">
        <v>1003</v>
      </c>
      <c r="I216" s="395"/>
      <c r="J216" s="395"/>
      <c r="K216" s="334"/>
    </row>
    <row r="217" spans="2:11" s="1" customFormat="1" ht="15" customHeight="1">
      <c r="B217" s="333"/>
      <c r="C217" s="301"/>
      <c r="D217" s="301"/>
      <c r="E217" s="301"/>
      <c r="F217" s="294">
        <v>4</v>
      </c>
      <c r="G217" s="280"/>
      <c r="H217" s="395" t="s">
        <v>1004</v>
      </c>
      <c r="I217" s="395"/>
      <c r="J217" s="395"/>
      <c r="K217" s="334"/>
    </row>
    <row r="218" spans="2:11" s="1" customFormat="1" ht="12.75" customHeight="1">
      <c r="B218" s="337"/>
      <c r="C218" s="338"/>
      <c r="D218" s="338"/>
      <c r="E218" s="338"/>
      <c r="F218" s="338"/>
      <c r="G218" s="338"/>
      <c r="H218" s="338"/>
      <c r="I218" s="338"/>
      <c r="J218" s="338"/>
      <c r="K218" s="33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Vlastouvka\Eva</dc:creator>
  <cp:keywords/>
  <dc:description/>
  <cp:lastModifiedBy>Grof Vlastimil</cp:lastModifiedBy>
  <dcterms:created xsi:type="dcterms:W3CDTF">2020-04-22T13:04:52Z</dcterms:created>
  <dcterms:modified xsi:type="dcterms:W3CDTF">2020-04-22T13:52:35Z</dcterms:modified>
  <cp:category/>
  <cp:version/>
  <cp:contentType/>
  <cp:contentStatus/>
</cp:coreProperties>
</file>