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2" windowHeight="8952" activeTab="0"/>
  </bookViews>
  <sheets>
    <sheet name="Rekapitulace stavby" sheetId="1" r:id="rId1"/>
    <sheet name="001-1 - Stavební část" sheetId="2" r:id="rId2"/>
    <sheet name="001-2 - Zdravotně technic..." sheetId="3" r:id="rId3"/>
    <sheet name="001-3 - Ústřední vytápění" sheetId="4" r:id="rId4"/>
    <sheet name="001-4 - Vzduchotechnika" sheetId="5" r:id="rId5"/>
    <sheet name="001-5 - Silnoproudé rozvody" sheetId="6" r:id="rId6"/>
    <sheet name="Pokyny pro vyplnění" sheetId="7" r:id="rId7"/>
  </sheets>
  <definedNames>
    <definedName name="_xlnm._FilterDatabase" localSheetId="1" hidden="1">'001-1 - Stavební část'!$C$97:$K$97</definedName>
    <definedName name="_xlnm._FilterDatabase" localSheetId="2" hidden="1">'001-2 - Zdravotně technic...'!$C$85:$K$85</definedName>
    <definedName name="_xlnm._FilterDatabase" localSheetId="3" hidden="1">'001-3 - Ústřední vytápění'!$C$88:$K$88</definedName>
    <definedName name="_xlnm._FilterDatabase" localSheetId="4" hidden="1">'001-4 - Vzduchotechnika'!$C$83:$K$83</definedName>
    <definedName name="_xlnm._FilterDatabase" localSheetId="5" hidden="1">'001-5 - Silnoproudé rozvody'!$C$83:$K$83</definedName>
    <definedName name="_xlnm.Print_Titles" localSheetId="1">'001-1 - Stavební část'!$97:$97</definedName>
    <definedName name="_xlnm.Print_Titles" localSheetId="2">'001-2 - Zdravotně technic...'!$85:$85</definedName>
    <definedName name="_xlnm.Print_Titles" localSheetId="3">'001-3 - Ústřední vytápění'!$88:$88</definedName>
    <definedName name="_xlnm.Print_Titles" localSheetId="4">'001-4 - Vzduchotechnika'!$83:$83</definedName>
    <definedName name="_xlnm.Print_Titles" localSheetId="5">'001-5 - Silnoproudé rozvody'!$83:$83</definedName>
    <definedName name="_xlnm.Print_Titles" localSheetId="0">'Rekapitulace stavby'!$49:$49</definedName>
    <definedName name="_xlnm.Print_Area" localSheetId="1">'001-1 - Stavební část'!$C$4:$J$38,'001-1 - Stavební část'!$C$44:$J$77,'001-1 - Stavební část'!$C$83:$K$531</definedName>
    <definedName name="_xlnm.Print_Area" localSheetId="2">'001-2 - Zdravotně technic...'!$C$4:$J$38,'001-2 - Zdravotně technic...'!$C$44:$J$65,'001-2 - Zdravotně technic...'!$C$71:$K$243</definedName>
    <definedName name="_xlnm.Print_Area" localSheetId="3">'001-3 - Ústřední vytápění'!$C$4:$J$38,'001-3 - Ústřední vytápění'!$C$44:$J$68,'001-3 - Ústřední vytápění'!$C$74:$K$162</definedName>
    <definedName name="_xlnm.Print_Area" localSheetId="4">'001-4 - Vzduchotechnika'!$C$4:$J$38,'001-4 - Vzduchotechnika'!$C$44:$J$63,'001-4 - Vzduchotechnika'!$C$69:$K$128</definedName>
    <definedName name="_xlnm.Print_Area" localSheetId="5">'001-5 - Silnoproudé rozvody'!$C$4:$J$38,'001-5 - Silnoproudé rozvody'!$C$44:$J$63,'001-5 - Silnoproudé rozvody'!$C$69:$K$161</definedName>
    <definedName name="_xlnm.Print_Area" localSheetId="6">'Pokyny pro vyplnění'!$B$2:$K$69,'Pokyny pro vyplnění'!$B$72:$K$116,'Pokyny pro vyplnění'!$B$119:$K$184,'Pokyny pro vyplnění'!$B$187:$K$207</definedName>
    <definedName name="_xlnm.Print_Area" localSheetId="0">'Rekapitulace stavby'!$D$4:$AO$33,'Rekapitulace stavby'!$C$39:$AQ$58</definedName>
  </definedNames>
  <calcPr fullCalcOnLoad="1"/>
</workbook>
</file>

<file path=xl/sharedStrings.xml><?xml version="1.0" encoding="utf-8"?>
<sst xmlns="http://schemas.openxmlformats.org/spreadsheetml/2006/main" count="7548" uniqueCount="1431">
  <si>
    <t>Export VZ</t>
  </si>
  <si>
    <t>List obsahuje:</t>
  </si>
  <si>
    <t>3.0</t>
  </si>
  <si>
    <t>False</t>
  </si>
  <si>
    <t>{E52A65EA-7E9C-4EFB-8673-CB80A01A1D4A}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</si>
  <si>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</si>
  <si>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</si>
  <si>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</si>
  <si>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</si>
  <si>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</si>
  <si>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</si>
  <si>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</si>
  <si>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</si>
  <si>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</si>
  <si>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001307a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</si>
  <si>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</si>
  <si>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</si>
  <si>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ZŠ Komenského Trutnov - úprava družiny</t>
  </si>
  <si>
    <t>KSO:</t>
  </si>
  <si>
    <t>CC-CZ:</t>
  </si>
  <si>
    <t>Místo:</t>
  </si>
  <si>
    <t>Trutnov</t>
  </si>
  <si>
    <t>Datum:</t>
  </si>
  <si>
    <t>30.03.2015</t>
  </si>
  <si>
    <t>Zadavatel:</t>
  </si>
  <si>
    <t>IČ:</t>
  </si>
  <si>
    <t>ZŠ Komenského Trutnov</t>
  </si>
  <si>
    <t>DIČ:</t>
  </si>
  <si>
    <t>Uchazeč:</t>
  </si>
  <si>
    <t>Vyplň údaj</t>
  </si>
  <si>
    <t>Projektant:</t>
  </si>
  <si>
    <t>ATIP a.s., Ing. Lenka Tfirstová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</si>
  <si>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</si>
  <si>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</si>
  <si>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</si>
  <si>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</si>
  <si>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</si>
  <si>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</si>
  <si>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</si>
  <si>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</si>
  <si>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</si>
  <si>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</si>
  <si>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</si>
  <si>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</si>
  <si>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</si>
  <si>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</si>
  <si>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</si>
  <si>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</si>
  <si>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</si>
  <si>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</si>
  <si>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</si>
  <si>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</si>
  <si>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</si>
  <si>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</si>
  <si>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</si>
  <si>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</si>
  <si>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</si>
  <si>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</si>
  <si>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</si>
  <si>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</si>
  <si>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</si>
  <si>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</si>
  <si>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</si>
  <si>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</si>
  <si>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</si>
  <si>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</si>
  <si>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</si>
  <si>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</si>
  <si>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</si>
  <si>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</si>
  <si>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</si>
  <si>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</si>
  <si>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001</t>
  </si>
  <si>
    <t>1.etapa - rekonstrukce 2.NP (oddělení družin, propojení s provozem školy)</t>
  </si>
  <si>
    <t>STA</t>
  </si>
  <si>
    <t>1</t>
  </si>
  <si>
    <t>{B75393F3-AF08-48C7-ADA0-1CAF490B8F7F}</t>
  </si>
  <si>
    <t>2</t>
  </si>
  <si>
    <t>001-1</t>
  </si>
  <si>
    <t>Stavební část</t>
  </si>
  <si>
    <t>Soupis</t>
  </si>
  <si>
    <t>{EE256A19-9EFA-42A0-9987-C76C30C13027}</t>
  </si>
  <si>
    <t>001-2</t>
  </si>
  <si>
    <t>Zdravotně technické instalace</t>
  </si>
  <si>
    <t>{3C0E44BD-96FE-484E-BA9F-8D4CEFCAC771}</t>
  </si>
  <si>
    <t>001-3</t>
  </si>
  <si>
    <t>Ústřední vytápění</t>
  </si>
  <si>
    <t>{80DEAB45-3DD4-417C-8C3D-F811E9830094}</t>
  </si>
  <si>
    <t>001-4</t>
  </si>
  <si>
    <t>Vzduchotechnika</t>
  </si>
  <si>
    <t>{1EB1B65D-EA91-4C23-AA82-B585E2C126E4}</t>
  </si>
  <si>
    <t>001-5</t>
  </si>
  <si>
    <t>Silnoproudé rozvody</t>
  </si>
  <si>
    <t>{A07129F6-C8CC-42E4-A6E3-0F8DD00594E8}</t>
  </si>
  <si>
    <t>Zpět na list:</t>
  </si>
  <si>
    <t>keramobklad</t>
  </si>
  <si>
    <t xml:space="preserve"> </t>
  </si>
  <si>
    <t>37,3</t>
  </si>
  <si>
    <t>keramobklad2</t>
  </si>
  <si>
    <t>10,7</t>
  </si>
  <si>
    <t>KRYCÍ LIST SOUPISU</t>
  </si>
  <si>
    <t>keramobklad3</t>
  </si>
  <si>
    <t>26,6</t>
  </si>
  <si>
    <t>keramsokl1</t>
  </si>
  <si>
    <t>21,4</t>
  </si>
  <si>
    <t>kerdlažba3</t>
  </si>
  <si>
    <t>4,4</t>
  </si>
  <si>
    <t>koberec1</t>
  </si>
  <si>
    <t>153,9</t>
  </si>
  <si>
    <t>Objekt:</t>
  </si>
  <si>
    <t>malba</t>
  </si>
  <si>
    <t>1289,8</t>
  </si>
  <si>
    <t>001 - 1.etapa - rekonstrukce 2.NP (oddělení družin, propojení s provozem školy)</t>
  </si>
  <si>
    <t>pvc</t>
  </si>
  <si>
    <t>318</t>
  </si>
  <si>
    <t>Soupis:</t>
  </si>
  <si>
    <t>pvc1</t>
  </si>
  <si>
    <t>271,3</t>
  </si>
  <si>
    <t>001-1 - Stavební část</t>
  </si>
  <si>
    <t>pvc2</t>
  </si>
  <si>
    <t>46,7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</si>
  <si>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</si>
  <si>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</si>
  <si>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</si>
  <si>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</si>
  <si>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</si>
  <si>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</si>
  <si>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</si>
  <si>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</si>
  <si>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</si>
  <si>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</si>
  <si>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</si>
  <si>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</si>
  <si>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</si>
  <si>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</si>
  <si>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</si>
  <si>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</si>
  <si>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</si>
  <si>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</si>
  <si>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</si>
  <si>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</si>
  <si>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OST - Ostatní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</si>
  <si>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</si>
  <si>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</si>
  <si>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</si>
  <si>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</si>
  <si>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</si>
  <si>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</si>
  <si>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</si>
  <si>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</si>
  <si>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</si>
  <si>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</si>
  <si>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</si>
  <si>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</si>
  <si>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</si>
  <si>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</si>
  <si>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</si>
  <si>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</si>
  <si>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</si>
  <si>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</si>
  <si>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3</t>
  </si>
  <si>
    <t>Svislé a kompletní konstrukce</t>
  </si>
  <si>
    <t>K</t>
  </si>
  <si>
    <t>311238112</t>
  </si>
  <si>
    <t>Zdivo nosné vnitřní POROTHERM tl 175 mm pevnosti P 10 na MVC</t>
  </si>
  <si>
    <t>m2</t>
  </si>
  <si>
    <t>CS ÚRS 2015 01</t>
  </si>
  <si>
    <t>4</t>
  </si>
  <si>
    <t>-445301842</t>
  </si>
  <si>
    <t>PP</t>
  </si>
  <si>
    <t>Zdivo nosné jednovrstvé z cihel děrovaných POROTHERM vnitřní klasické, spojené na pero a drážku na maltu MVC, pevnost cihel P10, tl. zdiva 175 mm</t>
  </si>
  <si>
    <t>VV</t>
  </si>
  <si>
    <t>(1,125+1,5)*2,6</t>
  </si>
  <si>
    <t>1*2,6</t>
  </si>
  <si>
    <t>Součet</t>
  </si>
  <si>
    <t>317121151R</t>
  </si>
  <si>
    <t>Montáž  překladů prefabrikovaných do rýh světlosti otvoru do 1050 mm</t>
  </si>
  <si>
    <t>kus</t>
  </si>
  <si>
    <t>151594224</t>
  </si>
  <si>
    <t>Montáž překladů  dodatečně do připravených rýh, světlosti otvoru do 1050 mm</t>
  </si>
  <si>
    <t>1+6+3</t>
  </si>
  <si>
    <t>M</t>
  </si>
  <si>
    <t>593406440</t>
  </si>
  <si>
    <t>překlad keramický plochý POROTHERM KP 11,5  11,5x7,1x125 cm</t>
  </si>
  <si>
    <t>8</t>
  </si>
  <si>
    <t>-1155361379</t>
  </si>
  <si>
    <t>nosníky stropní překlady keramické POROTHERM KP 11,5 - překlady ploché PTH KP 11,5     11,5 x 7,1 x 125</t>
  </si>
  <si>
    <t>593406430</t>
  </si>
  <si>
    <t>překlad keramický plochý POROTHERM KP 11,5  11,5x7,1x100 cm</t>
  </si>
  <si>
    <t>955577603</t>
  </si>
  <si>
    <t>nosníky stropní překlady keramické POROTHERM KP 11,5 - překlady ploché PTH KP 11,5     11,5 x 7,1 x 100</t>
  </si>
  <si>
    <t>5</t>
  </si>
  <si>
    <t>593407860</t>
  </si>
  <si>
    <t>překlad z cihelných tvarovek POROTHERM KP 7  7x23,8x125 cm</t>
  </si>
  <si>
    <t>-735247389</t>
  </si>
  <si>
    <t>nosníky stropní překlady keramické POROTHERM KP 7 - překlady plně nosné PTH KP 7     7 x 23,8 x 125</t>
  </si>
  <si>
    <t>6</t>
  </si>
  <si>
    <t>317168112</t>
  </si>
  <si>
    <t>Překlad keramický plochý š 11,5 cm dl 125 cm</t>
  </si>
  <si>
    <t>-1337690643</t>
  </si>
  <si>
    <t>Překlady keramické (POROTHERM, HELUZ) ploché osazené do maltového lože, výšky překladu 7,1 cm šířky 11,5 cm, délky 125 cm</t>
  </si>
  <si>
    <t>7</t>
  </si>
  <si>
    <t>317168117</t>
  </si>
  <si>
    <t>Překlad keramický plochý š 11,5 cm dl 250 cm</t>
  </si>
  <si>
    <t>-164934872</t>
  </si>
  <si>
    <t>Překlady keramické (POROTHERM, HELUZ) ploché osazené do maltového lože, výšky překladu 7,1 cm šířky 11,5 cm, délky 250 cm</t>
  </si>
  <si>
    <t>340238222</t>
  </si>
  <si>
    <t>Zazdívka otvorů pl do 1 m2 v příčkách nebo stěnách z cihel POROTHERM P+D tl 115 mm</t>
  </si>
  <si>
    <t>-1643016305</t>
  </si>
  <si>
    <t>Zazdívka otvorů v příčkách nebo stěnách plochy přes 0,25 m2 do 1 m2 cihlami PORORTHERM P+D, pevnosti P10, tl. příčky 115 mm</t>
  </si>
  <si>
    <t>0,9*2,02*2</t>
  </si>
  <si>
    <t>9</t>
  </si>
  <si>
    <t>342248112</t>
  </si>
  <si>
    <t>Příčky POROTHERM tl 115 mm pevnosti P 10 na MVC</t>
  </si>
  <si>
    <t>2091912379</t>
  </si>
  <si>
    <t>Příčky jednoduché z cihel děrovaných POROTHERM spojených na pero a drážku klasických na maltu MVC, pevnost cihel P 10, tl. příčky 115 mm</t>
  </si>
  <si>
    <t>1,5*2,6-0,9*1,97</t>
  </si>
  <si>
    <t>(1,5+1)*2,6</t>
  </si>
  <si>
    <t>(5,1+2*4,9)*2,6-0,9*1,97-0,8*1,97</t>
  </si>
  <si>
    <t>10</t>
  </si>
  <si>
    <t>342248113</t>
  </si>
  <si>
    <t>Příčky POROTHERM tl 140 mm pevnosti P 10 na MVC</t>
  </si>
  <si>
    <t>-872790468</t>
  </si>
  <si>
    <t>Příčky jednoduché z cihel děrovaných POROTHERM spojených na pero a drážku klasických na maltu MVC, pevnost cihel P 10, tl. příčky 140 mm</t>
  </si>
  <si>
    <t>2,05*2,6</t>
  </si>
  <si>
    <t>Úpravy povrchů, podlahy a osazování výplní</t>
  </si>
  <si>
    <t>11</t>
  </si>
  <si>
    <t>612311131</t>
  </si>
  <si>
    <t>Potažení vnitřních stěn vápenným štukem tloušťky do 3 mm</t>
  </si>
  <si>
    <t>2036050438</t>
  </si>
  <si>
    <t>Potažení vnitřních ploch štukem tloušťky do 3 mm svislých konstrukcí stěn</t>
  </si>
  <si>
    <t>"dle knihy místností"</t>
  </si>
  <si>
    <t>"2.03"  14,5</t>
  </si>
  <si>
    <t>"2.04"  36,8</t>
  </si>
  <si>
    <t>"2.05"  6,8</t>
  </si>
  <si>
    <t>"2.08"  26</t>
  </si>
  <si>
    <t>"2.13a"  2,8</t>
  </si>
  <si>
    <t>"2.15"  38,5</t>
  </si>
  <si>
    <t>"2.16"  34,8</t>
  </si>
  <si>
    <t>"2.17"  3,9</t>
  </si>
  <si>
    <t>12</t>
  </si>
  <si>
    <t>612321121</t>
  </si>
  <si>
    <t>Vápenocementová omítka hladká jednovrstvá vnitřních stěn nanášená ručně</t>
  </si>
  <si>
    <t>-378022839</t>
  </si>
  <si>
    <t>Omítka vápenocementová vnitřních ploch nanášená ručně jednovrstvá, tloušťky do 10 mm hladká svislých konstrukcí stěn</t>
  </si>
  <si>
    <t>"dle knihy místností jádrová omítka"</t>
  </si>
  <si>
    <t>"2.11"  5,3</t>
  </si>
  <si>
    <t>"2.12"  7,9</t>
  </si>
  <si>
    <t>"2.13a"  12,4</t>
  </si>
  <si>
    <t>"2.14"  4,8</t>
  </si>
  <si>
    <t>"2.15"  32</t>
  </si>
  <si>
    <t>"2.16"  17,4</t>
  </si>
  <si>
    <t>13</t>
  </si>
  <si>
    <t>642942111</t>
  </si>
  <si>
    <t>Osazování zárubní nebo rámů dveřních kovových do 2,5 m2 na MC</t>
  </si>
  <si>
    <t>-1726448308</t>
  </si>
  <si>
    <t>Osazování zárubní nebo rámů kovových dveřních lisovaných nebo z úhelníků bez dveřních křídel, na cementovou maltu, o ploše otvoru do 2,5 m2</t>
  </si>
  <si>
    <t>"použití vybouraných zárubní"</t>
  </si>
  <si>
    <t>"nové zárubně"</t>
  </si>
  <si>
    <t>14</t>
  </si>
  <si>
    <t>553311190</t>
  </si>
  <si>
    <t>zárubeň ocelová pro běžné zdění H 110 900 L/P</t>
  </si>
  <si>
    <t>1779918542</t>
  </si>
  <si>
    <t>zárubně kovové zárubně ocelové pro zdění H 110 900 L/P</t>
  </si>
  <si>
    <t>553311130</t>
  </si>
  <si>
    <t>zárubeň ocelová pro běžné zdění H 110 600 L/P</t>
  </si>
  <si>
    <t>189187602</t>
  </si>
  <si>
    <t>zárubně kovové zárubně ocelové pro zdění H 110 600 L/P</t>
  </si>
  <si>
    <t>16</t>
  </si>
  <si>
    <t>642945111</t>
  </si>
  <si>
    <t>Osazování protipožárních nebo protiplynových zárubní dveří jednokřídlových do 2,5 m2</t>
  </si>
  <si>
    <t>-115130408</t>
  </si>
  <si>
    <t>Osazování ocelových zárubní protipožárních nebo protiplynových dveří do vynechaného otvoru, s obetonováním, dveří jednokřídlových do 2,5 m2</t>
  </si>
  <si>
    <t>17</t>
  </si>
  <si>
    <t>5533111901</t>
  </si>
  <si>
    <t>zárubeň ocelová pro běžné zdění H 110 900 L/P protipožární</t>
  </si>
  <si>
    <t>-1922731</t>
  </si>
  <si>
    <t>Ostatní konstrukce a práce, bourání</t>
  </si>
  <si>
    <t>18</t>
  </si>
  <si>
    <t>949101111</t>
  </si>
  <si>
    <t>Lešení pomocné pro objekty pozemních staveb s lešeňovou podlahou v do 1,9 m zatížení do 150 kg/m2</t>
  </si>
  <si>
    <t>1149075392</t>
  </si>
  <si>
    <t>Lešení pomocné pracovní pro objekty pozemních staveb pro zatížení do 150 kg/m2, o výšce lešeňové podlahy do 1,9 m</t>
  </si>
  <si>
    <t>100</t>
  </si>
  <si>
    <t>19</t>
  </si>
  <si>
    <t>952901111</t>
  </si>
  <si>
    <t>Vyčištění budov bytové a občanské výstavby při výšce podlaží do 4 m</t>
  </si>
  <si>
    <t>-2096000353</t>
  </si>
  <si>
    <t>Vyčištění budov nebo objektů před předáním do užívání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předmětů, při světlé výšce podlaží do 4 m</t>
  </si>
  <si>
    <t>pvc+koberec1+kerdlažba3</t>
  </si>
  <si>
    <t>20</t>
  </si>
  <si>
    <t>962031132</t>
  </si>
  <si>
    <t>Bourání příček z cihel pálených na MVC tl do 100 mm</t>
  </si>
  <si>
    <t>1203360729</t>
  </si>
  <si>
    <t>Bourání příček z cihel, tvárnic nebo příčkovek z cihel pálených, plných nebo dutých na maltu vápennou nebo vápenocementovou, tl. do 100 mm</t>
  </si>
  <si>
    <t>1*3*2,6</t>
  </si>
  <si>
    <t>(1*4+0,6)*2,6</t>
  </si>
  <si>
    <t>(0,9*4+0,4*4)*2,6</t>
  </si>
  <si>
    <t>1*2,6-0,6*1,97</t>
  </si>
  <si>
    <t>962031133</t>
  </si>
  <si>
    <t>Bourání příček z cihel pálených na MVC tl do 150 mm</t>
  </si>
  <si>
    <t>631704578</t>
  </si>
  <si>
    <t>Bourání příček z cihel, tvárnic nebo příčkovek z cihel pálených, plných nebo dutých na maltu vápennou nebo vápenocementovou, tl. do 150 mm</t>
  </si>
  <si>
    <t>(5+6,6+3)*2,6-0,8*1,97*2</t>
  </si>
  <si>
    <t>(9,5+2*3,285+7,2+3,78+1,1)*2,6</t>
  </si>
  <si>
    <t>-0,8*1,97*6</t>
  </si>
  <si>
    <t>(1,77+1,5)*2,6-0,6*1,97</t>
  </si>
  <si>
    <t>0,815*2,6</t>
  </si>
  <si>
    <t>22</t>
  </si>
  <si>
    <t>962032231</t>
  </si>
  <si>
    <t>Bourání zdiva z cihel pálených nebo vápenopískových na MV nebo MVC přes 1 m3</t>
  </si>
  <si>
    <t>m3</t>
  </si>
  <si>
    <t>-271756231</t>
  </si>
  <si>
    <t>Bourání zdiva nadzákladového z cihel nebo tvárnic z cihel pálených nebo vápenopískových, na maltu vápennou nebo vápenocementovou, objemu přes 1 m3</t>
  </si>
  <si>
    <t>4,03*2,6*0,3-0,8*1,97*0,3</t>
  </si>
  <si>
    <t>23</t>
  </si>
  <si>
    <t>965042141</t>
  </si>
  <si>
    <t>Bourání podkladů pod dlažby nebo mazanin betonových nebo z litého asfaltu tl do 100 mm pl přes 4 m2</t>
  </si>
  <si>
    <t>-568437991</t>
  </si>
  <si>
    <t>Bourání podkladů pod dlažby nebo litých celistvých podlah a mazanin betonových nebo z litého asfaltu tl. do 100 mm, plochy přes 4 m2</t>
  </si>
  <si>
    <t>"2.28"  4,735*4,555*0,035</t>
  </si>
  <si>
    <t>24</t>
  </si>
  <si>
    <t>968072455R</t>
  </si>
  <si>
    <t>Vybourání kovových dveřních zárubní pl do 2 m2 - pro další použití</t>
  </si>
  <si>
    <t>256231096</t>
  </si>
  <si>
    <t xml:space="preserve">Vybourání kovových rámů oken s křídly, dveřních zárubní, vrat, stěn, ostění nebo obkladů dveřních zárubní, plochy do 2 m2 - pro další použití
</t>
  </si>
  <si>
    <t>0,8*1,97*10</t>
  </si>
  <si>
    <t>0,6*1,97*2</t>
  </si>
  <si>
    <t>25</t>
  </si>
  <si>
    <t>968082015</t>
  </si>
  <si>
    <t>Vybourání plastových rámů oken zdvojených včetně křídel plochy do 1 m2</t>
  </si>
  <si>
    <t>1795104751</t>
  </si>
  <si>
    <t>Vybourání plastových rámů oken s křídly, dveřních zárubní, vrat rámu oken s křídly zdvojenými, plochy do 1 m2</t>
  </si>
  <si>
    <t>2,5*0,35</t>
  </si>
  <si>
    <t>1,5*0,5*2</t>
  </si>
  <si>
    <t>26</t>
  </si>
  <si>
    <t>968082016</t>
  </si>
  <si>
    <t>Vybourání plastových rámů oken zdvojených včetně křídel plochy přes 1 do 2 m2</t>
  </si>
  <si>
    <t>-744338062</t>
  </si>
  <si>
    <t>Vybourání plastových rámů oken s křídly, dveřních zárubní, vrat rámu oken s křídly zdvojenými, plochy přes 1 do 2 m2</t>
  </si>
  <si>
    <t>3,75*0,35</t>
  </si>
  <si>
    <t>27</t>
  </si>
  <si>
    <t>971033621</t>
  </si>
  <si>
    <t>Vybourání otvorů ve zdivu cihelném pl do 4 m2 na MVC nebo MV tl do 100 mm</t>
  </si>
  <si>
    <t>-990012918</t>
  </si>
  <si>
    <t>Vybourání otvorů ve zdivu základovém nebo nadzákladovém z cihel, tvárnic, příčkovek z cihel pálených na maltu vápennou nebo vápenocementovou plochy do 4 m2, tl. do 100 mm</t>
  </si>
  <si>
    <t xml:space="preserve">"pro dveře" </t>
  </si>
  <si>
    <t>2*0,7*2</t>
  </si>
  <si>
    <t>28</t>
  </si>
  <si>
    <t>971033631</t>
  </si>
  <si>
    <t>Vybourání otvorů ve zdivu cihelném pl do 4 m2 na MVC nebo MV tl do 150 mm</t>
  </si>
  <si>
    <t>1686936446</t>
  </si>
  <si>
    <t>Vybourání otvorů ve zdivu základovém nebo nadzákladovém z cihel, tvárnic, příčkovek z cihel pálených na maltu vápennou nebo vápenocementovou plochy do 4 m2, tl. do 150 mm</t>
  </si>
  <si>
    <t>"pro dveře"</t>
  </si>
  <si>
    <t>0,7*2</t>
  </si>
  <si>
    <t>29</t>
  </si>
  <si>
    <t>971033651</t>
  </si>
  <si>
    <t>Vybourání otvorů ve zdivu cihelném pl do 4 m2 na MVC nebo MV tl do 600 mm</t>
  </si>
  <si>
    <t>-1513454766</t>
  </si>
  <si>
    <t>Vybourání otvorů ve zdivu základovém nebo nadzákladovém z cihel, tvárnic, příčkovek z cihel pálených na maltu vápennou nebo vápenocementovou plochy do 4 m2, tl. do 600 mm</t>
  </si>
  <si>
    <t>"parapety"</t>
  </si>
  <si>
    <t>2*1,5*0,9*0,365</t>
  </si>
  <si>
    <t>2,5*1,05*0,365</t>
  </si>
  <si>
    <t>3,75*1,05*0,365</t>
  </si>
  <si>
    <t>"pro okna"</t>
  </si>
  <si>
    <t>2*1,5*1,5*0,365</t>
  </si>
  <si>
    <t>"průchod"</t>
  </si>
  <si>
    <t>1,2*2,02*0,365</t>
  </si>
  <si>
    <t>30</t>
  </si>
  <si>
    <t>973031813</t>
  </si>
  <si>
    <t>Vysekání kapes ve zdivu cihelném na MV nebo MVC pro zavázání příček tl do 150 mm</t>
  </si>
  <si>
    <t>m</t>
  </si>
  <si>
    <t>-1913948177</t>
  </si>
  <si>
    <t>Vysekání výklenků nebo kapes ve zdivu z cihel na maltu vápennou nebo vápenocementovou kapes pro zavázání nových příček, tl. do 150 mm</t>
  </si>
  <si>
    <t>2,6*12</t>
  </si>
  <si>
    <t>31</t>
  </si>
  <si>
    <t>973031824</t>
  </si>
  <si>
    <t>Vysekání kapes ve zdivu cihelném na MV nebo MVC pro zavázání zdí tl do 300 mm</t>
  </si>
  <si>
    <t>1584607368</t>
  </si>
  <si>
    <t>Vysekání výklenků nebo kapes ve zdivu z cihel na maltu vápennou nebo vápenocementovou kapes pro zavázání nových zdí, tl. do 300 mm</t>
  </si>
  <si>
    <t>2,6*5</t>
  </si>
  <si>
    <t>32</t>
  </si>
  <si>
    <t>973032863</t>
  </si>
  <si>
    <t>Vysekání kapes ve zdivu z dutých cihel nebo tvárnic pro zavázání příček nebo zdí tl do 150 mm</t>
  </si>
  <si>
    <t>1164441869</t>
  </si>
  <si>
    <t>Vysekání kapes ve zdivu z dutých cihel nebo tvárnic pro zavázání nových příček a zdí, tl. do 150 mm</t>
  </si>
  <si>
    <t>3*6</t>
  </si>
  <si>
    <t>33</t>
  </si>
  <si>
    <t>974031664</t>
  </si>
  <si>
    <t>Vysekání rýh ve zdivu cihelném pro vtahování nosníků hl do 150 mm v do 150 mm</t>
  </si>
  <si>
    <t>-1069064344</t>
  </si>
  <si>
    <t>Vysekání rýh ve zdivu cihelném na maltu vápennou nebo vápenocementovou pro vtahování nosníků do zdí, před vybouráním otvoru do hl. 150 mm, při v. nosníku do 150 mm</t>
  </si>
  <si>
    <t>"pro nový překlad průchod do školy"</t>
  </si>
  <si>
    <t>1,25*(6+1)</t>
  </si>
  <si>
    <t>"pro nové překlady nad dveřmi"</t>
  </si>
  <si>
    <t>1,25*3</t>
  </si>
  <si>
    <t>"pro  Z 01"</t>
  </si>
  <si>
    <t>4*1,5</t>
  </si>
  <si>
    <t>34</t>
  </si>
  <si>
    <t>974031666</t>
  </si>
  <si>
    <t>Vysekání rýh ve zdivu cihelném pro vtahování nosníků hl do 150 mm v do 250 mm</t>
  </si>
  <si>
    <t>-1549235324</t>
  </si>
  <si>
    <t>Vysekání rýh ve zdivu cihelném na maltu vápennou nebo vápenocementovou pro vtahování nosníků do zdí, před vybouráním otvoru do hl. 150 mm, při v. nosníku do 250 mm</t>
  </si>
  <si>
    <t>"pro nové překlady průchod do školy"</t>
  </si>
  <si>
    <t>6*1,25</t>
  </si>
  <si>
    <t>35</t>
  </si>
  <si>
    <t>99001</t>
  </si>
  <si>
    <t>Zakrývání konstrukcí nedotčených stavbou</t>
  </si>
  <si>
    <t>soub</t>
  </si>
  <si>
    <t>403534684</t>
  </si>
  <si>
    <t>36</t>
  </si>
  <si>
    <t>99002</t>
  </si>
  <si>
    <t>ostatní drobné konstrukce a práce (sekání, průrazy, začištění apod.)</t>
  </si>
  <si>
    <t>kpl</t>
  </si>
  <si>
    <t>-364369480</t>
  </si>
  <si>
    <t>37</t>
  </si>
  <si>
    <t>99003</t>
  </si>
  <si>
    <t>Demontáž barového pultu</t>
  </si>
  <si>
    <t>-199014177</t>
  </si>
  <si>
    <t>38</t>
  </si>
  <si>
    <t>99004</t>
  </si>
  <si>
    <t>Demontáž a likvidace Whirpoolu</t>
  </si>
  <si>
    <t>774303198</t>
  </si>
  <si>
    <t>997</t>
  </si>
  <si>
    <t>Přesun sutě</t>
  </si>
  <si>
    <t>39</t>
  </si>
  <si>
    <t>997013212</t>
  </si>
  <si>
    <t>Vnitrostaveništní doprava suti a vybouraných hmot pro budovy v do 9 m ručně</t>
  </si>
  <si>
    <t>t</t>
  </si>
  <si>
    <t>354566522</t>
  </si>
  <si>
    <t>Vnitrostaveništní doprava suti a vybouraných hmot vodorovně do 50 m svisle ručně (nošením po schodech) pro budovy a haly výšky přes 6 do 9 m</t>
  </si>
  <si>
    <t>40</t>
  </si>
  <si>
    <t>997013501</t>
  </si>
  <si>
    <t>Odvoz suti a vybouraných hmot na skládku nebo meziskládku do 1 km se složením</t>
  </si>
  <si>
    <t>864251846</t>
  </si>
  <si>
    <t>Odvoz suti a vybouraných hmot na skládku nebo meziskládku se složením, na vzdálenost do 1 km</t>
  </si>
  <si>
    <t>41</t>
  </si>
  <si>
    <t>997013509</t>
  </si>
  <si>
    <t>Příplatek k odvozu suti a vybouraných hmot na skládku ZKD 1 km přes 1 km</t>
  </si>
  <si>
    <t>-1529091462</t>
  </si>
  <si>
    <t>Odvoz suti a vybouraných hmot na skládku nebo meziskládku se složením, na vzdálenost Příplatek k ceně za každý další i započatý 1 km přes 1 km</t>
  </si>
  <si>
    <t>P</t>
  </si>
  <si>
    <t>Poznámka k položce:
skládka do 10 km</t>
  </si>
  <si>
    <t>59,837*9 'Přepočtené koeficientem množství</t>
  </si>
  <si>
    <t>42</t>
  </si>
  <si>
    <t>997013831</t>
  </si>
  <si>
    <t>Poplatek za uložení stavebního  odpadu na skládce (skládkovné)</t>
  </si>
  <si>
    <t>-1401617057</t>
  </si>
  <si>
    <t>Poplatek za uložení stavebního odpadu na skládce (skládkovné) směsného</t>
  </si>
  <si>
    <t>998</t>
  </si>
  <si>
    <t>Přesun hmot</t>
  </si>
  <si>
    <t>43</t>
  </si>
  <si>
    <t>998011002</t>
  </si>
  <si>
    <t>Přesun hmot pro budovy zděné v do 12 m</t>
  </si>
  <si>
    <t>115561885</t>
  </si>
  <si>
    <t>Přesun hmot pro budovy občanské výstavby, bydlení, výrobu a služby s nosnou svislou konstrukcí zděnou z cihel, tvárnic nebo kamene vodorovná dopravní vzdálenost do 100 m pro budovy výšky přes 6 do 12 m</t>
  </si>
  <si>
    <t>PSV</t>
  </si>
  <si>
    <t>Práce a dodávky PSV</t>
  </si>
  <si>
    <t>764</t>
  </si>
  <si>
    <t>Konstrukce klempířské</t>
  </si>
  <si>
    <t>44</t>
  </si>
  <si>
    <t>764246403R</t>
  </si>
  <si>
    <t>Oplechování parapetů rovných  z TiZn RHEINZINK  rš 230 mm</t>
  </si>
  <si>
    <t>-1913502522</t>
  </si>
  <si>
    <t>Poznámka k položce:
cena zahrnuje kompletní provedení dle popisu v tabulce ostatních prvků</t>
  </si>
  <si>
    <t>"K1"  1,55*4</t>
  </si>
  <si>
    <t>"K2"  3,8*1</t>
  </si>
  <si>
    <t>"K3"  2,55*1</t>
  </si>
  <si>
    <t>45</t>
  </si>
  <si>
    <t>998764202</t>
  </si>
  <si>
    <t>Přesun hmot procentní pro konstrukce klempířské v objektech v do 12 m</t>
  </si>
  <si>
    <t>%</t>
  </si>
  <si>
    <t>-230870079</t>
  </si>
  <si>
    <t>Přesun hmot pro konstrukce klempířské stanovený procentní sazbou z ceny vodorovná dopravní vzdálenost do 50 m v objektech výšky přes 6 do 12 m</t>
  </si>
  <si>
    <t>766</t>
  </si>
  <si>
    <t>Konstrukce truhlářské</t>
  </si>
  <si>
    <t>46</t>
  </si>
  <si>
    <t>766001</t>
  </si>
  <si>
    <t>Kompl. dod. + mtž.  okno plastové vel. 1 500 x 1 500 ozn. O1</t>
  </si>
  <si>
    <t>ks</t>
  </si>
  <si>
    <t>221041170</t>
  </si>
  <si>
    <t>Poznámka k položce:
cena zahrnuje kompletní provedení dle popisu ve výkazu oken</t>
  </si>
  <si>
    <t>47</t>
  </si>
  <si>
    <t>766002</t>
  </si>
  <si>
    <t>Kompl. dod. + mtž.  okno plastové vel. 1 250 x 1 350 ozn. O2</t>
  </si>
  <si>
    <t>-247284313</t>
  </si>
  <si>
    <t>48</t>
  </si>
  <si>
    <t>766003</t>
  </si>
  <si>
    <t>Kompl. dod. + mtž.   parapetní HPL deska ozn. D01 dl. 1 500 mm, š. 250 mm</t>
  </si>
  <si>
    <t>-407967541</t>
  </si>
  <si>
    <t>Poznámka k položce:
cena zahrnuje kompletní provedení dle popisu v tabulce ostatních výrobků</t>
  </si>
  <si>
    <t>49</t>
  </si>
  <si>
    <t>766004</t>
  </si>
  <si>
    <t>Kompl. dod. + mtž.   parapetní HPL deska ozn. D02 dl. 3 750 mm, š. 250 mm</t>
  </si>
  <si>
    <t>928266599</t>
  </si>
  <si>
    <t>50</t>
  </si>
  <si>
    <t>766005</t>
  </si>
  <si>
    <t>Kompl. dod. + mtž.   parapetní HPL deska ozn. D03 dl. 2 500 mm, š. 250 mm</t>
  </si>
  <si>
    <t>2124623244</t>
  </si>
  <si>
    <t>51</t>
  </si>
  <si>
    <t>766660001</t>
  </si>
  <si>
    <t>Montáž dveřních křídel otvíravých 1křídlových š do 0,8 m do ocelové zárubně</t>
  </si>
  <si>
    <t>-2016852131</t>
  </si>
  <si>
    <t>Montáž dveřních křídel dřevěných nebo plastových otevíravých do ocelové zárubně povrchově upravených jednokřídlových, šířky do 800 mm</t>
  </si>
  <si>
    <t>"použítí vybouraných dveří"</t>
  </si>
  <si>
    <t>"nové dveře"</t>
  </si>
  <si>
    <t>52</t>
  </si>
  <si>
    <t>766006</t>
  </si>
  <si>
    <t>dveřní křídlo dodávka - barva stříbrna F 509</t>
  </si>
  <si>
    <t>-1582255040</t>
  </si>
  <si>
    <t>Poznámka k položce:
dle popisu ve výpisu dveří</t>
  </si>
  <si>
    <t>53</t>
  </si>
  <si>
    <t>766660022</t>
  </si>
  <si>
    <t>Montáž dveřních křídel otvíravých 1křídlových š přes 0,8 m požárních do ocelové zárubně</t>
  </si>
  <si>
    <t>-1463359367</t>
  </si>
  <si>
    <t>Montáž dveřních křídel dřevěných nebo plastových otevíravých do ocelové zárubně protipožárních jednokřídlových, šířky přes 800 mm</t>
  </si>
  <si>
    <t>54</t>
  </si>
  <si>
    <t>766007</t>
  </si>
  <si>
    <t>dveřní křídlo protipožární  dodávka - barva stříbrna F 509</t>
  </si>
  <si>
    <t>1148481325</t>
  </si>
  <si>
    <t>55</t>
  </si>
  <si>
    <t>766660717</t>
  </si>
  <si>
    <t>Montáž dveřních křídel samozavírače na ocelovou zárubeň</t>
  </si>
  <si>
    <t>549679645</t>
  </si>
  <si>
    <t>Montáž dveřních křídel dřevěných nebo plastových ostatní práce samozavírače na zárubeň ocelovou</t>
  </si>
  <si>
    <t>56</t>
  </si>
  <si>
    <t>5491725001</t>
  </si>
  <si>
    <t>samozavírač  dle popisu ve výpisu dveří</t>
  </si>
  <si>
    <t>87726944</t>
  </si>
  <si>
    <t>57</t>
  </si>
  <si>
    <t>766660722</t>
  </si>
  <si>
    <t>Montáž dveřního kování - zámku</t>
  </si>
  <si>
    <t>-331927398</t>
  </si>
  <si>
    <t>Montáž dveřních křídel dřevěných nebo plastových ostatní práce dveřního kování zámku</t>
  </si>
  <si>
    <t>58</t>
  </si>
  <si>
    <t>766008</t>
  </si>
  <si>
    <t>dveřní kování - dodávka</t>
  </si>
  <si>
    <t>-966879737</t>
  </si>
  <si>
    <t>Poznámka k položce:
dle popisu ve výpisu dveří vč. vložky FAB</t>
  </si>
  <si>
    <t>59</t>
  </si>
  <si>
    <t>766691914</t>
  </si>
  <si>
    <t>Vyvěšení nebo zavěšení dřevěných křídel dveří pl do 2 m2</t>
  </si>
  <si>
    <t>-1101150131</t>
  </si>
  <si>
    <t>Ostatní práce vyvěšení nebo zavěšení křídel s případným uložením a opětovným zavěšením po provedení stavebních změn dřevěných dveřních, plochy do 2 m2</t>
  </si>
  <si>
    <t>60</t>
  </si>
  <si>
    <t>998766201</t>
  </si>
  <si>
    <t>Přesun hmot procentní pro konstrukce truhlářské v objektech v do 6 m</t>
  </si>
  <si>
    <t>636780764</t>
  </si>
  <si>
    <t>Přesun hmot pro konstrukce truhlářské stanovený procentní sazbou z ceny vodorovná dopravní vzdálenost do 50 m v objektech výšky do 6 m</t>
  </si>
  <si>
    <t>767</t>
  </si>
  <si>
    <t>Konstrukce zámečnické</t>
  </si>
  <si>
    <t>61</t>
  </si>
  <si>
    <t>767001</t>
  </si>
  <si>
    <t>Kompl. dod. + mtž. ocleový úhelník ozn. Z01</t>
  </si>
  <si>
    <t>1010865219</t>
  </si>
  <si>
    <t>Poznámka k položce:
cena zahnuje kompletní provedení dle popisu v tabulce vč. kotvení dle dílu ST</t>
  </si>
  <si>
    <t>62</t>
  </si>
  <si>
    <t>767002</t>
  </si>
  <si>
    <t>Kompl. dod. + mtž. ocelový svařenec ozn. Z02</t>
  </si>
  <si>
    <t>1311309267</t>
  </si>
  <si>
    <t>63</t>
  </si>
  <si>
    <t>767112812R</t>
  </si>
  <si>
    <t>Demontáž prosklené stěny s dveřmi</t>
  </si>
  <si>
    <t>-1344026555</t>
  </si>
  <si>
    <t>4,735*2,6</t>
  </si>
  <si>
    <t>64</t>
  </si>
  <si>
    <t>998767202</t>
  </si>
  <si>
    <t>Přesun hmot procentní pro zámečnické konstrukce v objektech v do 12 m</t>
  </si>
  <si>
    <t>184600469</t>
  </si>
  <si>
    <t>Přesun hmot pro zámečnické konstrukce stanovený procentní sazbou z ceny vodorovná dopravní vzdálenost do 50 m v objektech výšky přes 6 do 12 m</t>
  </si>
  <si>
    <t>771</t>
  </si>
  <si>
    <t>Podlahy z dlaždic</t>
  </si>
  <si>
    <t>65</t>
  </si>
  <si>
    <t>771573116</t>
  </si>
  <si>
    <t>Montáž podlah keramických režných hladkých lepených do 25 ks/m2</t>
  </si>
  <si>
    <t>-1788080117</t>
  </si>
  <si>
    <t>Montáž podlah z dlaždic keramických lepených standardním lepidlem režných nebo glazovaných hladkých přes 22 do 25 ks/ m2</t>
  </si>
  <si>
    <t>"2.13a"  1,4</t>
  </si>
  <si>
    <t>"2.14"  3</t>
  </si>
  <si>
    <t>66</t>
  </si>
  <si>
    <t>771002</t>
  </si>
  <si>
    <t>keramická dlažba 3 - dodávka</t>
  </si>
  <si>
    <t>-302062966</t>
  </si>
  <si>
    <t>Poznámka k položce:
dle popisu v knize místností</t>
  </si>
  <si>
    <t>kerdlažba3*1,1</t>
  </si>
  <si>
    <t>67</t>
  </si>
  <si>
    <t>771573810</t>
  </si>
  <si>
    <t>Demontáž podlah z dlaždic keramických lepených</t>
  </si>
  <si>
    <t>-1151227771</t>
  </si>
  <si>
    <t>"2.24"  11,4</t>
  </si>
  <si>
    <t>"2.25"  11,5</t>
  </si>
  <si>
    <t>"2.28"  21,23</t>
  </si>
  <si>
    <t>"2.18"  19,6</t>
  </si>
  <si>
    <t>"2.20"  14,63</t>
  </si>
  <si>
    <t>"2.19"  3,65</t>
  </si>
  <si>
    <t>68</t>
  </si>
  <si>
    <t>771591111</t>
  </si>
  <si>
    <t>Podlahy penetrace podkladu</t>
  </si>
  <si>
    <t>-2041161977</t>
  </si>
  <si>
    <t>Podlahy - ostatní práce penetrace podkladu</t>
  </si>
  <si>
    <t>69</t>
  </si>
  <si>
    <t>771591185</t>
  </si>
  <si>
    <t>Podlahy řezání keramických dlaždic rovné</t>
  </si>
  <si>
    <t>-1702526385</t>
  </si>
  <si>
    <t>Podlahy - ostatní práce řezání dlaždic keramických rovné</t>
  </si>
  <si>
    <t>70</t>
  </si>
  <si>
    <t>771990111</t>
  </si>
  <si>
    <t>Vyrovnání podkladu samonivelační stěrkou tl 4 mm pevnosti 15 Mpa</t>
  </si>
  <si>
    <t>1799502376</t>
  </si>
  <si>
    <t>Vyrovnání podkladní vrstvy samonivelační stěrkou tl. 4 mm, min. pevnosti 15 MPa</t>
  </si>
  <si>
    <t>71</t>
  </si>
  <si>
    <t>998771201</t>
  </si>
  <si>
    <t>Přesun hmot procentní pro podlahy z dlaždic v objektech v do 6 m</t>
  </si>
  <si>
    <t>1798695954</t>
  </si>
  <si>
    <t>Přesun hmot pro podlahy z dlaždic stanovený procentní sazbou z ceny vodorovná dopravní vzdálenost do 50 m v objektech výšky do 6 m</t>
  </si>
  <si>
    <t>776</t>
  </si>
  <si>
    <t>Podlahy povlakové</t>
  </si>
  <si>
    <t>72</t>
  </si>
  <si>
    <t>776511810</t>
  </si>
  <si>
    <t>Demontáž lepených povlakových podlah bez podložky ručně</t>
  </si>
  <si>
    <t>-971479461</t>
  </si>
  <si>
    <t>Odstranění povlakových podlah lepených ručně bez podložky</t>
  </si>
  <si>
    <t>"2.22"  53,7</t>
  </si>
  <si>
    <t>"2.02"  137,91</t>
  </si>
  <si>
    <t>"2.05"  65,5</t>
  </si>
  <si>
    <t>"2.23"  20,6</t>
  </si>
  <si>
    <t>6,65*3,2</t>
  </si>
  <si>
    <t>"2.13"  12,2</t>
  </si>
  <si>
    <t>"2.14"  6,72</t>
  </si>
  <si>
    <t>"2.15"  6,6</t>
  </si>
  <si>
    <t>"2.16"  17,23</t>
  </si>
  <si>
    <t>"2.17"  12,3</t>
  </si>
  <si>
    <t>73</t>
  </si>
  <si>
    <t>776561110</t>
  </si>
  <si>
    <t>Lepení pásů povlakových podlah z přírodního nebo korkového linolea</t>
  </si>
  <si>
    <t>645831860</t>
  </si>
  <si>
    <t>Montáž povlakových podlah z přírodního nebo korkového linolea lepení pásů</t>
  </si>
  <si>
    <t>"2.01"  65,5</t>
  </si>
  <si>
    <t>"2.03"  55,2</t>
  </si>
  <si>
    <t>"2.04"  21,4+27,5</t>
  </si>
  <si>
    <t>"2.05"  75,2</t>
  </si>
  <si>
    <t>"2.17"  26,5</t>
  </si>
  <si>
    <t>Mezisoučet</t>
  </si>
  <si>
    <t>"2.08"  25,5</t>
  </si>
  <si>
    <t>"2.15"  12,4</t>
  </si>
  <si>
    <t>"2.16"  8,8</t>
  </si>
  <si>
    <t>74</t>
  </si>
  <si>
    <t>776001</t>
  </si>
  <si>
    <t>PVC 2 - dodávka</t>
  </si>
  <si>
    <t>647414503</t>
  </si>
  <si>
    <t>pvc2*1,1</t>
  </si>
  <si>
    <t>75</t>
  </si>
  <si>
    <t>776002</t>
  </si>
  <si>
    <t>PVC 1 - dodávka</t>
  </si>
  <si>
    <t>-770736429</t>
  </si>
  <si>
    <t>pvc1*1,1</t>
  </si>
  <si>
    <t>76</t>
  </si>
  <si>
    <t>7769002</t>
  </si>
  <si>
    <t>Kompl. dod. + mtž. sokl k podlaze PVC 1 a 2</t>
  </si>
  <si>
    <t>-899457836</t>
  </si>
  <si>
    <t>Kompl. dod. + mtž. sokl k podlaze PVC 2</t>
  </si>
  <si>
    <t>"2.01"  (6,75+9,675)*2-0,9+0,15*2</t>
  </si>
  <si>
    <t>"2.03"  (9,545+6,05)*2-0,9</t>
  </si>
  <si>
    <t>"2.04"  (10,3+4,735)*2-0,9-0,8</t>
  </si>
  <si>
    <t>"2.05"  7,215+6,65-0,9+2*1+7,5</t>
  </si>
  <si>
    <t>"2.08"  (9,9+5)*2-0,9*3-0,7*3-0,8-0,6-0,9+0,4*2</t>
  </si>
  <si>
    <t>"2.5"  (4,9+2,5)*2-0,9*2</t>
  </si>
  <si>
    <t>"2.16"  (4,9+1,15)*2-0,8</t>
  </si>
  <si>
    <t>"2.17"  2+5,1-0,8+1,2+1,8+4,7-0,9</t>
  </si>
  <si>
    <t>(0,1+0,3)*2</t>
  </si>
  <si>
    <t>77</t>
  </si>
  <si>
    <t>776572100</t>
  </si>
  <si>
    <t>Lepení pásů povlakových podlah textilních</t>
  </si>
  <si>
    <t>905464581</t>
  </si>
  <si>
    <t>Položení povlakových podlah textilních lepení pásů</t>
  </si>
  <si>
    <t>"2.02"  153,9</t>
  </si>
  <si>
    <t>78</t>
  </si>
  <si>
    <t>776003</t>
  </si>
  <si>
    <t>KOBEREC 1 - dodávka</t>
  </si>
  <si>
    <t>23184321</t>
  </si>
  <si>
    <t>Poznámka k položce:
popis dle knihy místností</t>
  </si>
  <si>
    <t>koberec1*1,1</t>
  </si>
  <si>
    <t>79</t>
  </si>
  <si>
    <t>7769003</t>
  </si>
  <si>
    <t>Kompl. dod. + mtž. kobercový sokl</t>
  </si>
  <si>
    <t>-1932921401</t>
  </si>
  <si>
    <t>"2.02"  (16,095+10,6)*2-0,9*2-0,8-3,5</t>
  </si>
  <si>
    <t>80</t>
  </si>
  <si>
    <t>776590150</t>
  </si>
  <si>
    <t>Úprava podkladu nášlapných ploch penetrací</t>
  </si>
  <si>
    <t>-1443243980</t>
  </si>
  <si>
    <t>Ostatní práce na nášlapných plochách úprava podkladu (materiály ve specifikaci) penetrování</t>
  </si>
  <si>
    <t>pvc+koberec1</t>
  </si>
  <si>
    <t>81</t>
  </si>
  <si>
    <t>6115522001</t>
  </si>
  <si>
    <t>penetrace  - dodávka</t>
  </si>
  <si>
    <t>kg</t>
  </si>
  <si>
    <t>-129395684</t>
  </si>
  <si>
    <t>podlahoviny dřevěné příslušenství k plovoucím podlahám penetrace THOMSIT R 760      (á 10 kg)</t>
  </si>
  <si>
    <t>(pvc+koberec1)*0,3</t>
  </si>
  <si>
    <t>82</t>
  </si>
  <si>
    <t>776990111</t>
  </si>
  <si>
    <t>Vyrovnání podkladu samonivelační stěrkou tl 3 mm pevnosti 15 Mpa</t>
  </si>
  <si>
    <t>-1144452434</t>
  </si>
  <si>
    <t>Vyrovnání podkladní vrstvy samonivelační stěrkou tl. 3 mm, min. pevnosti 15 MPa</t>
  </si>
  <si>
    <t>83</t>
  </si>
  <si>
    <t>998776201</t>
  </si>
  <si>
    <t>Přesun hmot procentní pro podlahy povlakové v objektech v do 6 m</t>
  </si>
  <si>
    <t>-2083391378</t>
  </si>
  <si>
    <t>Přesun hmot pro podlahy povlakové stanovený procentní sazbou z ceny vodorovná dopravní vzdálenost do 50 m v objektech výšky do 6 m</t>
  </si>
  <si>
    <t>781</t>
  </si>
  <si>
    <t>Dokončovací práce - obklady</t>
  </si>
  <si>
    <t>84</t>
  </si>
  <si>
    <t>781413810</t>
  </si>
  <si>
    <t>Demontáž obkladů z obkladaček pórovinových lepených</t>
  </si>
  <si>
    <t>-1049303461</t>
  </si>
  <si>
    <t>"2.24 a 2.25"  (1+0,7)*2,02</t>
  </si>
  <si>
    <t>(1+2,1+2,1)*2,02</t>
  </si>
  <si>
    <t>"2.11"  0,7*2*2</t>
  </si>
  <si>
    <t>"2.19"  0,6*2*2</t>
  </si>
  <si>
    <t>0,7*2*2</t>
  </si>
  <si>
    <t>"2.12"  2*0,7*2*2</t>
  </si>
  <si>
    <t>"2,18"  (3+4,02)*2,02</t>
  </si>
  <si>
    <t>"2.28"  (4,55*2+4,73)*2,02</t>
  </si>
  <si>
    <t>85</t>
  </si>
  <si>
    <t>7819901</t>
  </si>
  <si>
    <t>odříznutí obkladů před demontáží</t>
  </si>
  <si>
    <t>49106000</t>
  </si>
  <si>
    <t>2*(0,7+2*2)*2</t>
  </si>
  <si>
    <t>2*(0,6+2*2)</t>
  </si>
  <si>
    <t>86</t>
  </si>
  <si>
    <t>781414112</t>
  </si>
  <si>
    <t>Montáž obkladaček vnitřních pórovinových pravoúhlých do 25 ks/m2 lepených flexibilním lepidlem</t>
  </si>
  <si>
    <t>-484486873</t>
  </si>
  <si>
    <t>Montáž obkladů vnitřních stěn z obkladaček a dekorů (listel) pórovinových lepených flexibilním lepidlem z obkladaček pravoúhlých přes 22 do 25 ks/m2</t>
  </si>
  <si>
    <t>"dle knihy mísntostí"</t>
  </si>
  <si>
    <t>"keramický obklad 2"</t>
  </si>
  <si>
    <t>"2.01"  3,2</t>
  </si>
  <si>
    <t>"2.03"  2,3</t>
  </si>
  <si>
    <t>"2.04"  3</t>
  </si>
  <si>
    <t>"2.05"  2,2</t>
  </si>
  <si>
    <t>"keramický obklad 3"</t>
  </si>
  <si>
    <t>"2.13a"  9,6</t>
  </si>
  <si>
    <t>"2.14"  3,8</t>
  </si>
  <si>
    <t>87</t>
  </si>
  <si>
    <t>781002</t>
  </si>
  <si>
    <t>KERAMICKÝ OBKLAD 2 - dodávka</t>
  </si>
  <si>
    <t>505794470</t>
  </si>
  <si>
    <t>KERAMICKÝ OBKLAD 1 - dodávka</t>
  </si>
  <si>
    <t>Poznámka k položce:
dle popisu v knize mísntostí</t>
  </si>
  <si>
    <t>keramobklad2*1,1</t>
  </si>
  <si>
    <t>88</t>
  </si>
  <si>
    <t>781003</t>
  </si>
  <si>
    <t>KERAMICKÝ OBKLAD 3 - dodávka</t>
  </si>
  <si>
    <t>167628857</t>
  </si>
  <si>
    <t>keramobklad3*1,1</t>
  </si>
  <si>
    <t>89</t>
  </si>
  <si>
    <t>781419194</t>
  </si>
  <si>
    <t>Příplatek k montáži obkladů vnitřních pórovinových za nerovný povrch</t>
  </si>
  <si>
    <t>2044446773</t>
  </si>
  <si>
    <t>Montáž obkladů vnitřních stěn z obkladaček a dekorů (listel) pórovinových Příplatek k cenám obkladaček za vyrovnání nerovného povrchu</t>
  </si>
  <si>
    <t>90</t>
  </si>
  <si>
    <t>781494511</t>
  </si>
  <si>
    <t>Plastové profily ukončovací lepené flexibilním lepidlem</t>
  </si>
  <si>
    <t>-1336277447</t>
  </si>
  <si>
    <t>Ostatní prvky plastové profily ukončovací a dilatační lepené flexibilním lepidlem ukončovací</t>
  </si>
  <si>
    <t>"2.02, 2.03,2.04, 2.05"  2*1,5*4</t>
  </si>
  <si>
    <t>"2.13a"  (1,4+0,95)*2-0,6</t>
  </si>
  <si>
    <t>"2.14"  0,36+1,5+1</t>
  </si>
  <si>
    <t>"2.11"  2,05</t>
  </si>
  <si>
    <t>"2.12"  2,05</t>
  </si>
  <si>
    <t>91</t>
  </si>
  <si>
    <t>781495111</t>
  </si>
  <si>
    <t>Penetrace podkladu vnitřních obkladů</t>
  </si>
  <si>
    <t>1739908459</t>
  </si>
  <si>
    <t>Ostatní prvky ostatní práce penetrace podkladu</t>
  </si>
  <si>
    <t>92</t>
  </si>
  <si>
    <t>998781201</t>
  </si>
  <si>
    <t>Přesun hmot procentní pro obklady keramické v objektech v do 6 m</t>
  </si>
  <si>
    <t>-68618037</t>
  </si>
  <si>
    <t>Přesun hmot pro obklady keramické stanovený procentní sazbou z ceny vodorovná dopravní vzdálenost do 50 m v objektech výšky do 6 m</t>
  </si>
  <si>
    <t>783</t>
  </si>
  <si>
    <t>Dokončovací práce - nátěry</t>
  </si>
  <si>
    <t>93</t>
  </si>
  <si>
    <t>783221123R</t>
  </si>
  <si>
    <t>Nátěry syntetické KDK - vybourané zárubně zpětně použité vč. očištění a přípravy povrchu</t>
  </si>
  <si>
    <t>1017464583</t>
  </si>
  <si>
    <t>Nátěry kovových stavebních doplňkových konstrukcí syntetické na vzduchu schnoucí dražšími barvami (např. Düfa, …) matný povrch 1x antikorozní, 1x základní 3x email</t>
  </si>
  <si>
    <t>1*(0,8+2*2)*0,4</t>
  </si>
  <si>
    <t>2*(0,6+2*2)*0,4</t>
  </si>
  <si>
    <t>(0,9+2*2)*0,4</t>
  </si>
  <si>
    <t>94</t>
  </si>
  <si>
    <t>783221123R1</t>
  </si>
  <si>
    <t xml:space="preserve">Nátěry syntetické KDK - nové zárubně </t>
  </si>
  <si>
    <t>701523962</t>
  </si>
  <si>
    <t>1*(0,6+2*2)*0,4</t>
  </si>
  <si>
    <t>4*(0,9+2*2)*0,4</t>
  </si>
  <si>
    <t>784</t>
  </si>
  <si>
    <t>Dokončovací práce - malby a tapety</t>
  </si>
  <si>
    <t>95</t>
  </si>
  <si>
    <t>784121001</t>
  </si>
  <si>
    <t>Oškrabání malby v mísnostech výšky do 3,80 m</t>
  </si>
  <si>
    <t>572427903</t>
  </si>
  <si>
    <t>Oškrabání malby v místnostech výšky do 3,80 m</t>
  </si>
  <si>
    <t>"předpoklad 30% malované plochy"</t>
  </si>
  <si>
    <t>malba*0,3</t>
  </si>
  <si>
    <t>96</t>
  </si>
  <si>
    <t>784161401</t>
  </si>
  <si>
    <t>Celoplošné vyhlazení podkladu sádrovou stěrkou v místnostech výšky do 3,80 m</t>
  </si>
  <si>
    <t>744431634</t>
  </si>
  <si>
    <t>Celoplošné vyrovnání podkladu sádrovou stěrkou, tloušťky do 3 mm vyhlazením v místnostech výšky do 3,80 m</t>
  </si>
  <si>
    <t>97</t>
  </si>
  <si>
    <t>784181101</t>
  </si>
  <si>
    <t>Základní akrylátová jednonásobná penetrace podkladu v místnostech výšky do 3,80m</t>
  </si>
  <si>
    <t>509272148</t>
  </si>
  <si>
    <t>Penetrace podkladu jednonásobná základní akrylátová v místnostech výšky do 3,80 m</t>
  </si>
  <si>
    <t>98</t>
  </si>
  <si>
    <t>784221101</t>
  </si>
  <si>
    <t>Dvojnásobné bílé malby  ze směsí za sucha dobře otěruvzdorných v místnostech do 3,80 m</t>
  </si>
  <si>
    <t>-1412808244</t>
  </si>
  <si>
    <t>Malby z malířských směsí otěruvzdorných za sucha dvojnásobné, bílé za sucha otěruvzdorné dobře v místnostech výšky do 3,80 m</t>
  </si>
  <si>
    <t>"2.01"  65,3+85,2</t>
  </si>
  <si>
    <t>"2.02"  153,7+143,3</t>
  </si>
  <si>
    <t>"2.03"  55,1+81,6</t>
  </si>
  <si>
    <t>"2.04"  48,8+78,5</t>
  </si>
  <si>
    <t>"2.05"  75,1+111,7</t>
  </si>
  <si>
    <t>"2.08"  25,1+83,5</t>
  </si>
  <si>
    <t>"2.13a"  1,4+2,8</t>
  </si>
  <si>
    <t>"2.14"  1,2</t>
  </si>
  <si>
    <t>"2.15"  12,3+38,5</t>
  </si>
  <si>
    <t>"2.16"  8,8+34,8</t>
  </si>
  <si>
    <t>"2.17"  26,4+56,7</t>
  </si>
  <si>
    <t>"ostatní dotčené prostory, začištění" 100</t>
  </si>
  <si>
    <t>OST</t>
  </si>
  <si>
    <t>Ostatní</t>
  </si>
  <si>
    <t>99</t>
  </si>
  <si>
    <t>002</t>
  </si>
  <si>
    <t>Demontáž sauny - k dalšímu použití v 1.NP</t>
  </si>
  <si>
    <t>512</t>
  </si>
  <si>
    <t>1820232655</t>
  </si>
  <si>
    <t>Montáž a zprovoznění sauny - použití stávající demontované sauny z 2. NP</t>
  </si>
  <si>
    <t>001-2 - Zdravotně technické instalace</t>
  </si>
  <si>
    <t xml:space="preserve">    D1 - 721: Vnitřní kanalizace</t>
  </si>
  <si>
    <t xml:space="preserve">    D2 - 722: Vnitřní vodovod</t>
  </si>
  <si>
    <t xml:space="preserve">    D3 - 725: Zařizovací předměty</t>
  </si>
  <si>
    <t>D1</t>
  </si>
  <si>
    <t>721: Vnitřní kanalizace</t>
  </si>
  <si>
    <t>Izolační trubice na potrubí DN 100, tl. 5 mm, - ve standardu Tubex Sonik</t>
  </si>
  <si>
    <t>-2092005414</t>
  </si>
  <si>
    <t>Potrubí kanalizační z PP připojovací systém HT DN 70</t>
  </si>
  <si>
    <t>-1738065108</t>
  </si>
  <si>
    <t>Potrubí kanalizační z PP připojovací systém HT DN 100</t>
  </si>
  <si>
    <t>-2107628036</t>
  </si>
  <si>
    <t>Potrubí kanalizační z PP dešťové systém HT DN 100</t>
  </si>
  <si>
    <t>772895843</t>
  </si>
  <si>
    <t>Vyvedení a upevnění odpadních výpustek DN 40</t>
  </si>
  <si>
    <t>916992000</t>
  </si>
  <si>
    <t>Vyvedení a upevnění odpadních výpustek DN 50</t>
  </si>
  <si>
    <t>-685856942</t>
  </si>
  <si>
    <t>Vyvedení a upevnění odpadních výpustek DN 100</t>
  </si>
  <si>
    <t>-979783701</t>
  </si>
  <si>
    <t>Demontáž vpustí podlahových z kyselinovzdorné kameniny DN 100</t>
  </si>
  <si>
    <t>-2034343711</t>
  </si>
  <si>
    <t>Zápachová uzávěrka pro umyvadla DN 40</t>
  </si>
  <si>
    <t>152423698</t>
  </si>
  <si>
    <t>Zkouška těsnosti potrubí kanalizace kouřem do DN 300</t>
  </si>
  <si>
    <t>-2004762780</t>
  </si>
  <si>
    <t>Pročištění zápachových uzávěrek jednoduchých umyvadlo,nebo dřez</t>
  </si>
  <si>
    <t>1135967409</t>
  </si>
  <si>
    <t>Zazátkování hrdla potrubí kanalizačního</t>
  </si>
  <si>
    <t>1789607687</t>
  </si>
  <si>
    <t>Revizní dvířka bílá plastová 200x200 mm</t>
  </si>
  <si>
    <t>1165636065</t>
  </si>
  <si>
    <t>Přemístění vnitrostaveništní demontovaných hmot vnitřní kanalizace v objektech výšky do 12 m</t>
  </si>
  <si>
    <t>746793841</t>
  </si>
  <si>
    <t>Potrubí z PP vsazení odbočky do hrdla DN 50</t>
  </si>
  <si>
    <t>351807388</t>
  </si>
  <si>
    <t>Potrubí z PP vsazení odbočky do hrdla DN 75</t>
  </si>
  <si>
    <t>-1211622041</t>
  </si>
  <si>
    <t>Potrubí z PP vsazení odbočky do hrdla DN 110</t>
  </si>
  <si>
    <t>290204421</t>
  </si>
  <si>
    <t>Potrubí z PP propojení potrubí DN 50</t>
  </si>
  <si>
    <t>-1765150785</t>
  </si>
  <si>
    <t>Potrubí z PP propojení potrubí DN 110</t>
  </si>
  <si>
    <t>2081025689</t>
  </si>
  <si>
    <t>Potrubí kanalizační z PP připojovací systém HT DN 40</t>
  </si>
  <si>
    <t>133210447</t>
  </si>
  <si>
    <t>Potrubí kanalizační z PP připojovací systém HT DN 50</t>
  </si>
  <si>
    <t>651511137</t>
  </si>
  <si>
    <t>D2</t>
  </si>
  <si>
    <t>722: Vnitřní vodovod</t>
  </si>
  <si>
    <t>1.1</t>
  </si>
  <si>
    <t>Potrubí pozinkované závitové vsazení odbočky do potrubí DN 65</t>
  </si>
  <si>
    <t>soubor</t>
  </si>
  <si>
    <t>2021121037</t>
  </si>
  <si>
    <t>10.1</t>
  </si>
  <si>
    <t>Ochrana vodovodního potrubí přilepenými tepelně izolačními trubicemi z PE tl do 10 mm DN do 22 mm</t>
  </si>
  <si>
    <t>457767652</t>
  </si>
  <si>
    <t>11.1</t>
  </si>
  <si>
    <t>Ochrana vodovodního potrubí přilepenými tepelně izolačními trubicemi z PE tl do 10 mm DN do 42 mm</t>
  </si>
  <si>
    <t>-1261951725</t>
  </si>
  <si>
    <t>12.1</t>
  </si>
  <si>
    <t>Demontáž plstěných pásů z trub do D 50</t>
  </si>
  <si>
    <t>-1677501323</t>
  </si>
  <si>
    <t>13.1</t>
  </si>
  <si>
    <t>Nástěnka pro výtokový ventil G 1/2 s jedním závitem</t>
  </si>
  <si>
    <t>1106610258</t>
  </si>
  <si>
    <t>14.1</t>
  </si>
  <si>
    <t>Nástěnka pro baterii G 1/2 s jedním závitem</t>
  </si>
  <si>
    <t>pár</t>
  </si>
  <si>
    <t>-1140101431</t>
  </si>
  <si>
    <t>15.1</t>
  </si>
  <si>
    <t>Zkouška těsnosti vodovodního potrubí závitového do DN 50</t>
  </si>
  <si>
    <t>1640946829</t>
  </si>
  <si>
    <t>16.1</t>
  </si>
  <si>
    <t>Proplach a dezinfekce vodovodního potrubí do DN 80</t>
  </si>
  <si>
    <t>-1462442103</t>
  </si>
  <si>
    <t>17.1</t>
  </si>
  <si>
    <t>Odvoz a uložení vybouraných hmot na skládku</t>
  </si>
  <si>
    <t>28084757</t>
  </si>
  <si>
    <t>Poznámka k položce:
Komplet ZTI</t>
  </si>
  <si>
    <t>18.1</t>
  </si>
  <si>
    <t>Přemístění vnitrostaveništní demontovaných hmot pro vnitřní vodovod v objektech výšky do 12 m</t>
  </si>
  <si>
    <t>-1286119255</t>
  </si>
  <si>
    <t>2.1</t>
  </si>
  <si>
    <t>Demontáž rozvodů vody z plastů do D 50</t>
  </si>
  <si>
    <t>-1825368014</t>
  </si>
  <si>
    <t>3.1</t>
  </si>
  <si>
    <t>Zazátkování vývodu</t>
  </si>
  <si>
    <t>-226171387</t>
  </si>
  <si>
    <t>4.1</t>
  </si>
  <si>
    <t>Vsazení odbočky do plast. potrubí polyf. D 20 mm</t>
  </si>
  <si>
    <t>-1564146284</t>
  </si>
  <si>
    <t>5.1</t>
  </si>
  <si>
    <t>Vsazení odbočky do plast. potrubí polyf. D 25 mm</t>
  </si>
  <si>
    <t>166440022</t>
  </si>
  <si>
    <t>6.1</t>
  </si>
  <si>
    <t>Potrubí vodovodní plastové PPR svar polyfuze PN 16 D 20 x 2,8 mm</t>
  </si>
  <si>
    <t>-1802917424</t>
  </si>
  <si>
    <t>7.1</t>
  </si>
  <si>
    <t>Potrubí vodovodní plastové PPR svar polyfuze PN 16 D 25 x 3,5 mm</t>
  </si>
  <si>
    <t>1304049421</t>
  </si>
  <si>
    <t>8.1</t>
  </si>
  <si>
    <t>Ochrana vodovodního potrubí přilepenými tepelně izolačními trubicemi z PE tl do 6 mm DN do 22 mm</t>
  </si>
  <si>
    <t>798047380</t>
  </si>
  <si>
    <t>9.1</t>
  </si>
  <si>
    <t>Ochrana vodovodního potrubí přilepenými tepelně izolačními trubicemi z PE tl do 6 mm DN do 32 mm</t>
  </si>
  <si>
    <t>501210812</t>
  </si>
  <si>
    <t>D3</t>
  </si>
  <si>
    <t>725: Zařizovací předměty</t>
  </si>
  <si>
    <t>1.2</t>
  </si>
  <si>
    <t>Umyvadlo na šrouby, 55 x 45 cm, bílé, - ve standardu Jika Lyra Plus</t>
  </si>
  <si>
    <t>1359574409</t>
  </si>
  <si>
    <t>10.2</t>
  </si>
  <si>
    <t>Montáž pisoáru keramického</t>
  </si>
  <si>
    <t>-321036576</t>
  </si>
  <si>
    <t>11.2</t>
  </si>
  <si>
    <t>Demontáž pisoárových stání s nádrží jednodílných</t>
  </si>
  <si>
    <t>-532134932</t>
  </si>
  <si>
    <t>12.2</t>
  </si>
  <si>
    <t>Demontáž umyvadel bez výtokových armatur</t>
  </si>
  <si>
    <t>-1369220633</t>
  </si>
  <si>
    <t>13.2</t>
  </si>
  <si>
    <t>Montáž umyvadla připevněného na šrouby do zdiva</t>
  </si>
  <si>
    <t>-1857424966</t>
  </si>
  <si>
    <t>14.2</t>
  </si>
  <si>
    <t>Demontáž vaniček sprchových bez výtokových armatur</t>
  </si>
  <si>
    <t>749246150</t>
  </si>
  <si>
    <t>15.2</t>
  </si>
  <si>
    <t>Demontáž výlevka diturvitová</t>
  </si>
  <si>
    <t>-239474307</t>
  </si>
  <si>
    <t>16.2</t>
  </si>
  <si>
    <t>Montáž výlevky</t>
  </si>
  <si>
    <t>-1194741526</t>
  </si>
  <si>
    <t>17.2</t>
  </si>
  <si>
    <t>Sifon umyvadlový DN 40 s výpustí, plast, mřížka DN 63 nerez</t>
  </si>
  <si>
    <t>-1762797985</t>
  </si>
  <si>
    <t>18.2</t>
  </si>
  <si>
    <t>Sifon pro pisoár</t>
  </si>
  <si>
    <t>-1121935671</t>
  </si>
  <si>
    <t>19.1</t>
  </si>
  <si>
    <t>Demontáž ventilů výtokových nástěnných</t>
  </si>
  <si>
    <t>-766436499</t>
  </si>
  <si>
    <t>2.2</t>
  </si>
  <si>
    <t>Kryt na sifon keramický bílý</t>
  </si>
  <si>
    <t>-244763736</t>
  </si>
  <si>
    <t>20.1</t>
  </si>
  <si>
    <t>Ventil tlačný samouzavírací stojánkový, - ve standardu SILFRA QK 230</t>
  </si>
  <si>
    <t>1788875541</t>
  </si>
  <si>
    <t>21.1</t>
  </si>
  <si>
    <t>Regulátor teploty - ve standardu SILFRA AC 950</t>
  </si>
  <si>
    <t>-493930645</t>
  </si>
  <si>
    <t>Nástěnná baterie dřezová - ve standardu RAF PN02B</t>
  </si>
  <si>
    <t>444226555</t>
  </si>
  <si>
    <t>Odmontování rohového ventilu G 1/2</t>
  </si>
  <si>
    <t>1180508072</t>
  </si>
  <si>
    <t>Ventil rohový bez připojovací trubičky nebo flexi hadičky G 1/2</t>
  </si>
  <si>
    <t>875469691</t>
  </si>
  <si>
    <t>Ventil rohový včetně připojovací trubičky nebo flexi hadičky G 1/2</t>
  </si>
  <si>
    <t>-387626061</t>
  </si>
  <si>
    <t>Hadice flexi 1/2˝ x 3/4˝, F x F, 40 cm</t>
  </si>
  <si>
    <t>-1298340282</t>
  </si>
  <si>
    <t>Montáž rohového ventilu</t>
  </si>
  <si>
    <t>1164855237</t>
  </si>
  <si>
    <t>Ventil rohový pračkový G 3/4</t>
  </si>
  <si>
    <t>905088327</t>
  </si>
  <si>
    <t>Výtoková armatura pro pisoár, s rohovým ventilem</t>
  </si>
  <si>
    <t>-1310582227</t>
  </si>
  <si>
    <t>3.2</t>
  </si>
  <si>
    <t>Klozet kombi, nádrž s armat. odpad.vodor, - ve standardu Jika Lyra Plus</t>
  </si>
  <si>
    <t>620990164</t>
  </si>
  <si>
    <t>Demontáž baterie nástěnné do G 3 / 4</t>
  </si>
  <si>
    <t>-1472916739</t>
  </si>
  <si>
    <t>Demontáž baterie stojánkové do jednoho otvoru</t>
  </si>
  <si>
    <t>-938885619</t>
  </si>
  <si>
    <t>Montáž baterie dřezové nástěnné s roztečí 150 mm</t>
  </si>
  <si>
    <t>-347881745</t>
  </si>
  <si>
    <t>Montáž baterie umyvadlové stojánkové G 1/2</t>
  </si>
  <si>
    <t>-881116530</t>
  </si>
  <si>
    <t>Demontáž ramen sprchových nebo sprch táhlových</t>
  </si>
  <si>
    <t>-160453732</t>
  </si>
  <si>
    <t>Demontáž ventilů odpadních</t>
  </si>
  <si>
    <t>1753293017</t>
  </si>
  <si>
    <t>Demontáž uzávěrů zápachu jednoduchých</t>
  </si>
  <si>
    <t>413862562</t>
  </si>
  <si>
    <t>Přemístění vnitrostaveništní demontovaných hmot pro zařizovací předměty v objektech výšky do 12 m</t>
  </si>
  <si>
    <t>-1552974119</t>
  </si>
  <si>
    <t>4.2</t>
  </si>
  <si>
    <t>Urinál keramický bílý - ve standardu Jika Korint</t>
  </si>
  <si>
    <t>-226943176</t>
  </si>
  <si>
    <t>5.2</t>
  </si>
  <si>
    <t>Šrouby k umyvadlům</t>
  </si>
  <si>
    <t>sada</t>
  </si>
  <si>
    <t>-1144047283</t>
  </si>
  <si>
    <t>6.2</t>
  </si>
  <si>
    <t>Upevňovací háky, šrouby k urinálu</t>
  </si>
  <si>
    <t>589542576</t>
  </si>
  <si>
    <t>7.2</t>
  </si>
  <si>
    <t>Demontáž klozetu Kombi</t>
  </si>
  <si>
    <t>443633393</t>
  </si>
  <si>
    <t>8.2</t>
  </si>
  <si>
    <t>Sedátko duroplastové s nerez úchyty</t>
  </si>
  <si>
    <t>1987803022</t>
  </si>
  <si>
    <t>9.2</t>
  </si>
  <si>
    <t>Montáž klozetových mís kombi</t>
  </si>
  <si>
    <t>419096653</t>
  </si>
  <si>
    <t>001-3 - Ústřední vytápění</t>
  </si>
  <si>
    <t xml:space="preserve">    D1 - 713: Izolace tepelné</t>
  </si>
  <si>
    <t xml:space="preserve">    D2 - 733: Rozvodné potrubí</t>
  </si>
  <si>
    <t xml:space="preserve">    D3 - 734: Armatury</t>
  </si>
  <si>
    <t xml:space="preserve">    D4 - 735: Otopná tělesa</t>
  </si>
  <si>
    <t xml:space="preserve">    D5 - 783: Nátěry</t>
  </si>
  <si>
    <t xml:space="preserve">    D6 - Ostatní práce a přípomoce</t>
  </si>
  <si>
    <t>713: Izolace tepelné</t>
  </si>
  <si>
    <t>Termoizolační trubice z pěnového polyethylenu se samolepícím uzávěrem, 26-36 kg/m3, souč. tep. vodivosti 0,0374 W/mk, -40 až +90oC, tl.6 mm, di = 18 mm</t>
  </si>
  <si>
    <t>1094470686</t>
  </si>
  <si>
    <t>Poznámka k položce:
20</t>
  </si>
  <si>
    <t>2.</t>
  </si>
  <si>
    <t>Termoizolační skruž z minerální vlny s hliníkovou fólií, 75 kg/m3, souč. tep. vodivosti max. 0,04 W/mk, -40 až +230oC, tl.50 mm, di = 35 mm</t>
  </si>
  <si>
    <t>1638229344</t>
  </si>
  <si>
    <t>733: Rozvodné potrubí</t>
  </si>
  <si>
    <t>Demontáž potrubí ocelového závitového do DN 32</t>
  </si>
  <si>
    <t>1303747161</t>
  </si>
  <si>
    <t>10.</t>
  </si>
  <si>
    <t>-908758891</t>
  </si>
  <si>
    <t>Poznámka k položce:
Komplet ÚT</t>
  </si>
  <si>
    <t>11.</t>
  </si>
  <si>
    <t>Přemístění potrubí demontovaného vodorovně do 100 m v objektech výšky do 6 m</t>
  </si>
  <si>
    <t>868985204</t>
  </si>
  <si>
    <t>Potrubí ocelové závitové bezešvé běžné nízkotlaké, DN 10</t>
  </si>
  <si>
    <t>-2130491911</t>
  </si>
  <si>
    <t>Potrubí ocelové závitové bezešvé běžné nízkotlaké, DN 25</t>
  </si>
  <si>
    <t>-328227288</t>
  </si>
  <si>
    <t>Zkouška těsnosti potrubí ocelové závitové do DN 40</t>
  </si>
  <si>
    <t>1729498106</t>
  </si>
  <si>
    <t>Zaslepení potrubí ocelového závitového zavařením a skováním do DN 10</t>
  </si>
  <si>
    <t>1340165097</t>
  </si>
  <si>
    <t>Zaslepení potrubí ocelového závitového zavařením a skováním  DN 15</t>
  </si>
  <si>
    <t>-1711190469</t>
  </si>
  <si>
    <t>Zaslepení potrubí ocelového závitového zavařením a skováním  DN 25</t>
  </si>
  <si>
    <t>-403276714</t>
  </si>
  <si>
    <t>Navaření odbočky na potrubí ocelové závitové DN 10</t>
  </si>
  <si>
    <t>-718542226</t>
  </si>
  <si>
    <t>Navaření odbočky na potrubí ocelové závitové DN 15</t>
  </si>
  <si>
    <t>1177953934</t>
  </si>
  <si>
    <t>734: Armatury</t>
  </si>
  <si>
    <t>Demontáž stávajících šroubení pro tělesa ventil kompakt</t>
  </si>
  <si>
    <t>-756490902</t>
  </si>
  <si>
    <t>Montáž stávajících šroubení pro tělesa ventil kompakt</t>
  </si>
  <si>
    <t>261519751</t>
  </si>
  <si>
    <t>D4</t>
  </si>
  <si>
    <t>735: Otopná tělesa</t>
  </si>
  <si>
    <t>1.3</t>
  </si>
  <si>
    <t>Demontáž otopného tělesa deskového dvouřadého</t>
  </si>
  <si>
    <t>1642984971</t>
  </si>
  <si>
    <t>Montáž otopného tělesa deskového dvouřadého</t>
  </si>
  <si>
    <t>2144901382</t>
  </si>
  <si>
    <t>Přemístění demontovaného otopného tělesa vodorovně do 100 m v objektech výšky do 6 m</t>
  </si>
  <si>
    <t>-836187602</t>
  </si>
  <si>
    <t>D5</t>
  </si>
  <si>
    <t>783: Nátěry</t>
  </si>
  <si>
    <t>1.4</t>
  </si>
  <si>
    <t>Nátěry syntetické potrubí do DN 50 barva dražší základní antikorozní</t>
  </si>
  <si>
    <t>1908356879</t>
  </si>
  <si>
    <t>2.3</t>
  </si>
  <si>
    <t>Nátěry otopných těles ocelových deskových</t>
  </si>
  <si>
    <t>-1703696477</t>
  </si>
  <si>
    <t>D6</t>
  </si>
  <si>
    <t>Ostatní práce a přípomoce</t>
  </si>
  <si>
    <t>1.5</t>
  </si>
  <si>
    <t>Komplexní zkoušky</t>
  </si>
  <si>
    <t>-13499941</t>
  </si>
  <si>
    <t>2.4</t>
  </si>
  <si>
    <t>Propláchnutí a odkalení systému</t>
  </si>
  <si>
    <t>331969631</t>
  </si>
  <si>
    <t>Tlaková zkouška</t>
  </si>
  <si>
    <t>-997052921</t>
  </si>
  <si>
    <t>001-4 - Vzduchotechnika</t>
  </si>
  <si>
    <t>M - Práce a dodávky M</t>
  </si>
  <si>
    <t xml:space="preserve">    24-M - Montáže vzduchotechnických zařízení</t>
  </si>
  <si>
    <t>Práce a dodávky M</t>
  </si>
  <si>
    <t>24-M</t>
  </si>
  <si>
    <t>Montáže vzduchotechnických zařízení</t>
  </si>
  <si>
    <t>VZT potrubí čtyřhranné pozinkovaný plech, skupiny I, včetně závěsového materiálu a tvarovek 0% do obvodu 1500</t>
  </si>
  <si>
    <t>bm</t>
  </si>
  <si>
    <t>563439893</t>
  </si>
  <si>
    <t>11.3</t>
  </si>
  <si>
    <t>Tepelně akustická izolace tl.4cm s polepem na trny.</t>
  </si>
  <si>
    <t>-1672081776</t>
  </si>
  <si>
    <t>12.3</t>
  </si>
  <si>
    <t>Hliníková protidešťová žaluzie se sítem 500x355mm.                                                      Např. Systemair-PZ AL 800x630-R2-S.</t>
  </si>
  <si>
    <t>-1752280479</t>
  </si>
  <si>
    <t>12.4</t>
  </si>
  <si>
    <t>Přívodní dvouřadá vyústka 600x150mm. Vp=200m3/h.                                                                 Např. Systemair NOVA-A-2-2-600x150-R2-UR.</t>
  </si>
  <si>
    <t>248942571</t>
  </si>
  <si>
    <t>12.5</t>
  </si>
  <si>
    <t>Odsávací plastový ventil o100mm. Vo=50m3/h.                                                                       Např. Elektrodesign IT 100</t>
  </si>
  <si>
    <t>-70064365</t>
  </si>
  <si>
    <t>12.6</t>
  </si>
  <si>
    <t>Stěnová mřížka o rozměru 600x100mm. Např. Systemair NOVA-S-600x100-UR3-1-12,5</t>
  </si>
  <si>
    <t>-367622381</t>
  </si>
  <si>
    <t>12.7</t>
  </si>
  <si>
    <t>VZT potrubí čtyřhranné pozinkovaný plech, skupiny I, včetně závěsového materiálu a tvarovek 40% do obvodu 1500</t>
  </si>
  <si>
    <t>-1763660855</t>
  </si>
  <si>
    <t>12.8</t>
  </si>
  <si>
    <t>Flexo potrubí o100 s protihlukovou izolací</t>
  </si>
  <si>
    <t>1055597264</t>
  </si>
  <si>
    <t>12.9</t>
  </si>
  <si>
    <t>2075937606</t>
  </si>
  <si>
    <t>20.10</t>
  </si>
  <si>
    <t>VZT potrubí vodotěsné kruhové SPIRO o200 mm vč.tvarovek - 20%</t>
  </si>
  <si>
    <t>-1495340138</t>
  </si>
  <si>
    <t>Poznámka k položce:
Navazuje na zařízení 2. etapy</t>
  </si>
  <si>
    <t>20.8</t>
  </si>
  <si>
    <t>Pozinkovaná výfuková hlavice se sítem o200mm.                                                                                                                                           Např. Systemair VHK-1-200-1-S-Z</t>
  </si>
  <si>
    <t>-2134297229</t>
  </si>
  <si>
    <t>D.10</t>
  </si>
  <si>
    <t>Demontáž odvlhčovacího zařízení v prostoru stávajícího whirpoolu (2.NP).</t>
  </si>
  <si>
    <t>914950627</t>
  </si>
  <si>
    <t>D.11</t>
  </si>
  <si>
    <t>Demontáž 6m dlouhého potrubí o rozměru 250x140mm se 4ks odvodních ventilů (2.NP).</t>
  </si>
  <si>
    <t>633769373</t>
  </si>
  <si>
    <t>D.12</t>
  </si>
  <si>
    <t>Demontáž celého VZT zařízení pro větrání zrušeného wellnes (VZT jednotka, tlumiče hluku, 2m potrubí o rozměru 500x200mm, 17m potrubí 250x140mm se 7ks přívodních vyústek). Následná montáž VZT jednotky a tlumičů hluku. Zaslepení a zateplení VZT rozvodu (2.N</t>
  </si>
  <si>
    <t>-108491388</t>
  </si>
  <si>
    <t>D.13</t>
  </si>
  <si>
    <t>Zaregulování VZT jednotky (2.NP)</t>
  </si>
  <si>
    <t>709216010</t>
  </si>
  <si>
    <t>D.14</t>
  </si>
  <si>
    <t>Demontáž 7m dlouhého potrubí o rozměru 280x110mm se 2ks odvodních vyústek.                                  Zaslepení VZT rozvodu (2.NP).</t>
  </si>
  <si>
    <t>-364232688</t>
  </si>
  <si>
    <t>D.15</t>
  </si>
  <si>
    <t>-1112574828</t>
  </si>
  <si>
    <t>D.7</t>
  </si>
  <si>
    <t>Demontáž 6ks stěnových mřížek (2.NP).</t>
  </si>
  <si>
    <t>-513279556</t>
  </si>
  <si>
    <t>D.8</t>
  </si>
  <si>
    <t>Demontáž 1ks odvodní vyústky o rozměru 280x100mm. Zaslepení VZT rozvodu (2.NP).</t>
  </si>
  <si>
    <t>-1407215518</t>
  </si>
  <si>
    <t>D.9</t>
  </si>
  <si>
    <t>Demontáž celého VZT zařízení pro větrání zrušeného hygienického zázemí (10m potrubí o200mm se 4ks odsávacích anemostatů dopojených flexo potrubím, 2ks potrubí pro nasávání vzduchu o délce 3m a rozměru 600x100mm).  Zaslepení a zateplení VZT rozvodu (2.NP).</t>
  </si>
  <si>
    <t>-1617976551</t>
  </si>
  <si>
    <t>001-5 - Silnoproudé rozvody</t>
  </si>
  <si>
    <t xml:space="preserve">    21-M - Elektromontáže</t>
  </si>
  <si>
    <t>21-M</t>
  </si>
  <si>
    <t>Elektromontáže</t>
  </si>
  <si>
    <t>331-011 Rozvaděč RS-2</t>
  </si>
  <si>
    <t>1131766066</t>
  </si>
  <si>
    <t>Poznámka k položce:
Specifikace - výkres EL.04</t>
  </si>
  <si>
    <t>747 11-2111 1-pól. vypínač (1), komplet - přístroj + kryt + rámeček</t>
  </si>
  <si>
    <t>-1411165334</t>
  </si>
  <si>
    <t>Poznámka k položce:
Kód číslo EL341.001 dle knihy specifikací</t>
  </si>
  <si>
    <t>747 11-2221 Ovládač zapínací (1/0), komplet - přístroj + kryt + rám.</t>
  </si>
  <si>
    <t>88995903</t>
  </si>
  <si>
    <t>Poznámka k položce:
Kód číslo EL341.006 dle knihy specifikací</t>
  </si>
  <si>
    <t>747 11-2451 Sériový přepínač (5), komplet - přístroj + kryt + rámeček</t>
  </si>
  <si>
    <t>-469330924</t>
  </si>
  <si>
    <t>Poznámka k položce:
Kód číslo EL341.005 dle knihy specifikací</t>
  </si>
  <si>
    <t>747 11-2461 Střídavý přepínač (6), komplet - přístroj + kryt + rámeček</t>
  </si>
  <si>
    <t>-1130155795</t>
  </si>
  <si>
    <t>Poznámka k položce:
Kód číslo EL341.003 dle knihy specifikací</t>
  </si>
  <si>
    <t>747 11-2466 Dvojitý střídavý přepínač (6+6), komplet - přístroj + kryt + rámeček</t>
  </si>
  <si>
    <t>1867299816</t>
  </si>
  <si>
    <t>Poznámka k položce:
Kód číslo EL341.007 dle knihy specifikací</t>
  </si>
  <si>
    <t>747 16-1240 Zásuvka jednonásobná, komplet - přístroj + kryt + rámeček, bílá</t>
  </si>
  <si>
    <t>-161268035</t>
  </si>
  <si>
    <t>Poznámka k položce:
Kód číslo EL342.001 dle knihy specifikací</t>
  </si>
  <si>
    <t>747 16-1240 Zásuvka, s ochranou proti přepětí, komplet</t>
  </si>
  <si>
    <t>-672215676</t>
  </si>
  <si>
    <t>Poznámka k položce:
Kód číslo EL342.003 dle knihy specifikací</t>
  </si>
  <si>
    <t>748 11-1113 Svítidlo zářivkové "B" přisazené 2x18W; kulaté o375; IP 40; barva bílá; včetně zdroje a recyklačních poplatků</t>
  </si>
  <si>
    <t>-1553569210</t>
  </si>
  <si>
    <t>Poznámka k položce:
Kód číslo EL351.011 dle knihy specifikací</t>
  </si>
  <si>
    <t>748 11-1113 Svítidlo zářivkové "A" přisazené 2x24W; kulaté o480; IP 40; barva bílá; včetně zdroje a recyklačních poplatků</t>
  </si>
  <si>
    <t>602575538</t>
  </si>
  <si>
    <t>Poznámka k položce:
Kód číslo EL351.010 dle knihy specifikací</t>
  </si>
  <si>
    <t>748 12-1144 Svítidlo zářivkové "C" přisazené downlight, 2x18W; elektronický předřadník; hliníkový rám; IP20; včetně zdrojů a recyklačních poplatků</t>
  </si>
  <si>
    <t>-244627232</t>
  </si>
  <si>
    <t>Poznámka k položce:
Kód číslo EL351.020 dle knihy specifikací</t>
  </si>
  <si>
    <t>743 41-4111 Krabice odbočná O75, s víčkem a svorkovnicí</t>
  </si>
  <si>
    <t>-637777880</t>
  </si>
  <si>
    <t>Poznámka k položce:
Kód číslo EL311.003 dle knihy specifikací</t>
  </si>
  <si>
    <t>748 11-1114 Svítidlo zářivkové "K" přisazené 2x36W; elektronický předřadník; vysoce leštěný Al; IP20; včetně zdrojů a recyklačních poplatků</t>
  </si>
  <si>
    <t>989951877</t>
  </si>
  <si>
    <t>Poznámka k položce:
Kód číslo EL351.033 dle knihy specifikací</t>
  </si>
  <si>
    <t>748 12-2162 Svítidlo zářivkové prům. "P" 2x18W; elektronický předřadník; korpus kryt PC; IP65; včetně zdrojů, závěsů a recyklačních poplatků</t>
  </si>
  <si>
    <t>1847708275</t>
  </si>
  <si>
    <t>Poznámka k položce:
Kód číslo EL351.100 dle knihy specifikací</t>
  </si>
  <si>
    <t>748 11-1113 Nouzové svítidlo 1x 8W; IP22; svítící při výpadku</t>
  </si>
  <si>
    <t>1360374614</t>
  </si>
  <si>
    <t>Poznámka k položce:
Kód číslo EL355.101 dle knihy specifikací</t>
  </si>
  <si>
    <t>Lineární zářivka 36W / 830, patice T8, včetně výměny za, stávající a recyklačních poplatků</t>
  </si>
  <si>
    <t>1629420728</t>
  </si>
  <si>
    <t>743 99-1300 Celková prohlídka rozvodů s vyhotovením revizní zprávy</t>
  </si>
  <si>
    <t>-876107724</t>
  </si>
  <si>
    <t>316-110 Demontáže stávajících rozvodů</t>
  </si>
  <si>
    <t>hod</t>
  </si>
  <si>
    <t>-311572471</t>
  </si>
  <si>
    <t>316-130 Úprava stávajícího zařízení</t>
  </si>
  <si>
    <t>-1387449896</t>
  </si>
  <si>
    <t>316-150 Likvidace demontovaného zařízení</t>
  </si>
  <si>
    <t>943730216</t>
  </si>
  <si>
    <t>316-103 Koordinace postupu prací s ostatními profesemi</t>
  </si>
  <si>
    <t>-469925300</t>
  </si>
  <si>
    <t>317-010 Podružný materiál - 5% z materiálu</t>
  </si>
  <si>
    <t>-392191335</t>
  </si>
  <si>
    <t>743 41-4111 Krabice odbočná O103, s víčkem a svorkovnicí</t>
  </si>
  <si>
    <t>-2057095734</t>
  </si>
  <si>
    <t>Poznámka k položce:
Kód číslo EL311.004 dle knihy specifikací</t>
  </si>
  <si>
    <t>743 41-2111 Přístrojová krabice, pro přístroje s roztečí 71mm</t>
  </si>
  <si>
    <t>-782191933</t>
  </si>
  <si>
    <t>Poznámka k položce:
Kód číslo EL311.005 dle knihy specifikací</t>
  </si>
  <si>
    <t>744 44-1100 Kabel silový izolace PVC, CYKY-O 2x1,5, pevně</t>
  </si>
  <si>
    <t>-1412717610</t>
  </si>
  <si>
    <t>744 44-1100 Kabel silový izolace PVC, CYKY-O 3x1,5, pevně</t>
  </si>
  <si>
    <t>1880721500</t>
  </si>
  <si>
    <t>744 44-1100 Kabel silový izolace PVC, CYKY-J 3x1,5, pevně</t>
  </si>
  <si>
    <t>-986592762</t>
  </si>
  <si>
    <t>744 44-1100 Kabel silový izolace PVC, CYKY-J 3x2,5, pevně</t>
  </si>
  <si>
    <t>-1897421376</t>
  </si>
  <si>
    <t>746 21-1110 Ukončení vodičů v rozváděči do 2,5 mm2</t>
  </si>
  <si>
    <t>540123718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</si>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</sst>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8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10"/>
      <color indexed="55"/>
      <name val="Trebuchet MS"/>
      <family val="0"/>
    </font>
    <font>
      <sz val="12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7"/>
      <color indexed="55"/>
      <name val="Trebuchet MS"/>
      <family val="0"/>
    </font>
    <font>
      <sz val="7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i/>
      <sz val="8"/>
      <color indexed="12"/>
      <name val="Trebuchet MS"/>
      <family val="0"/>
    </font>
    <font>
      <sz val="8"/>
      <color indexed="20"/>
      <name val="Trebuchet MS"/>
      <family val="0"/>
    </font>
    <font>
      <i/>
      <sz val="7"/>
      <color indexed="55"/>
      <name val="Trebuchet MS"/>
      <family val="0"/>
    </font>
    <font>
      <sz val="8"/>
      <color indexed="18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i/>
      <sz val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9" fillId="0" borderId="7" applyNumberFormat="0" applyFill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</cellStyleXfs>
  <cellXfs count="31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3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0" fillId="35" borderId="0" xfId="0" applyFont="1" applyFill="1" applyAlignment="1">
      <alignment horizontal="left" vertical="center"/>
    </xf>
    <xf numFmtId="0" fontId="9" fillId="35" borderId="17" xfId="0" applyFont="1" applyFill="1" applyBorder="1" applyAlignment="1">
      <alignment horizontal="left" vertical="center"/>
    </xf>
    <xf numFmtId="0" fontId="0" fillId="35" borderId="18" xfId="0" applyFont="1" applyFill="1" applyBorder="1" applyAlignment="1">
      <alignment horizontal="left" vertical="center"/>
    </xf>
    <xf numFmtId="0" fontId="9" fillId="35" borderId="18" xfId="0" applyFont="1" applyFill="1" applyBorder="1" applyAlignment="1">
      <alignment horizontal="center" vertical="center"/>
    </xf>
    <xf numFmtId="164" fontId="9" fillId="35" borderId="18" xfId="0" applyNumberFormat="1" applyFont="1" applyFill="1" applyBorder="1" applyAlignment="1">
      <alignment horizontal="right" vertical="center"/>
    </xf>
    <xf numFmtId="0" fontId="0" fillId="35" borderId="14" xfId="0" applyFont="1" applyFill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166" fontId="7" fillId="0" borderId="0" xfId="0" applyNumberFormat="1" applyFont="1" applyAlignment="1">
      <alignment horizontal="left" vertical="top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7" fillId="35" borderId="25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164" fontId="14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164" fontId="13" fillId="0" borderId="30" xfId="0" applyNumberFormat="1" applyFont="1" applyBorder="1" applyAlignment="1">
      <alignment horizontal="right" vertical="center"/>
    </xf>
    <xf numFmtId="164" fontId="13" fillId="0" borderId="0" xfId="0" applyNumberFormat="1" applyFont="1" applyAlignment="1">
      <alignment horizontal="right" vertical="center"/>
    </xf>
    <xf numFmtId="167" fontId="13" fillId="0" borderId="0" xfId="0" applyNumberFormat="1" applyFont="1" applyAlignment="1">
      <alignment horizontal="right" vertical="center"/>
    </xf>
    <xf numFmtId="164" fontId="13" fillId="0" borderId="24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164" fontId="20" fillId="0" borderId="30" xfId="0" applyNumberFormat="1" applyFont="1" applyBorder="1" applyAlignment="1">
      <alignment horizontal="right" vertical="center"/>
    </xf>
    <xf numFmtId="164" fontId="20" fillId="0" borderId="0" xfId="0" applyNumberFormat="1" applyFont="1" applyAlignment="1">
      <alignment horizontal="right" vertical="center"/>
    </xf>
    <xf numFmtId="167" fontId="20" fillId="0" borderId="0" xfId="0" applyNumberFormat="1" applyFont="1" applyAlignment="1">
      <alignment horizontal="right" vertical="center"/>
    </xf>
    <xf numFmtId="164" fontId="20" fillId="0" borderId="24" xfId="0" applyNumberFormat="1" applyFont="1" applyBorder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164" fontId="23" fillId="0" borderId="30" xfId="0" applyNumberFormat="1" applyFont="1" applyBorder="1" applyAlignment="1">
      <alignment horizontal="right" vertical="center"/>
    </xf>
    <xf numFmtId="164" fontId="23" fillId="0" borderId="0" xfId="0" applyNumberFormat="1" applyFont="1" applyAlignment="1">
      <alignment horizontal="right" vertical="center"/>
    </xf>
    <xf numFmtId="167" fontId="23" fillId="0" borderId="0" xfId="0" applyNumberFormat="1" applyFont="1" applyAlignment="1">
      <alignment horizontal="right" vertical="center"/>
    </xf>
    <xf numFmtId="164" fontId="23" fillId="0" borderId="24" xfId="0" applyNumberFormat="1" applyFont="1" applyBorder="1" applyAlignment="1">
      <alignment horizontal="right" vertical="center"/>
    </xf>
    <xf numFmtId="164" fontId="23" fillId="0" borderId="31" xfId="0" applyNumberFormat="1" applyFont="1" applyBorder="1" applyAlignment="1">
      <alignment horizontal="right" vertical="center"/>
    </xf>
    <xf numFmtId="164" fontId="23" fillId="0" borderId="32" xfId="0" applyNumberFormat="1" applyFont="1" applyBorder="1" applyAlignment="1">
      <alignment horizontal="right" vertical="center"/>
    </xf>
    <xf numFmtId="167" fontId="23" fillId="0" borderId="32" xfId="0" applyNumberFormat="1" applyFont="1" applyBorder="1" applyAlignment="1">
      <alignment horizontal="right" vertical="center"/>
    </xf>
    <xf numFmtId="164" fontId="23" fillId="0" borderId="33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164" fontId="11" fillId="0" borderId="0" xfId="0" applyNumberFormat="1" applyFont="1" applyAlignment="1">
      <alignment horizontal="right" vertical="center"/>
    </xf>
    <xf numFmtId="165" fontId="11" fillId="0" borderId="0" xfId="0" applyNumberFormat="1" applyFont="1" applyAlignment="1">
      <alignment horizontal="right" vertical="center"/>
    </xf>
    <xf numFmtId="0" fontId="0" fillId="35" borderId="0" xfId="0" applyFill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0" fontId="9" fillId="35" borderId="18" xfId="0" applyFont="1" applyFill="1" applyBorder="1" applyAlignment="1">
      <alignment horizontal="right" vertical="center"/>
    </xf>
    <xf numFmtId="0" fontId="0" fillId="35" borderId="35" xfId="0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35" borderId="0" xfId="0" applyFont="1" applyFill="1" applyAlignment="1">
      <alignment horizontal="left" vertical="center"/>
    </xf>
    <xf numFmtId="0" fontId="7" fillId="35" borderId="0" xfId="0" applyFont="1" applyFill="1" applyAlignment="1">
      <alignment horizontal="right" vertical="center"/>
    </xf>
    <xf numFmtId="0" fontId="0" fillId="35" borderId="14" xfId="0" applyFill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32" xfId="0" applyFont="1" applyBorder="1" applyAlignment="1">
      <alignment horizontal="left" vertical="center"/>
    </xf>
    <xf numFmtId="164" fontId="24" fillId="0" borderId="32" xfId="0" applyNumberFormat="1" applyFont="1" applyBorder="1" applyAlignment="1">
      <alignment horizontal="right" vertical="center"/>
    </xf>
    <xf numFmtId="0" fontId="24" fillId="0" borderId="14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2" fillId="0" borderId="32" xfId="0" applyFont="1" applyBorder="1" applyAlignment="1">
      <alignment horizontal="left" vertical="center"/>
    </xf>
    <xf numFmtId="164" fontId="22" fillId="0" borderId="32" xfId="0" applyNumberFormat="1" applyFont="1" applyBorder="1" applyAlignment="1">
      <alignment horizontal="right" vertical="center"/>
    </xf>
    <xf numFmtId="0" fontId="22" fillId="0" borderId="14" xfId="0" applyFont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35" borderId="26" xfId="0" applyFont="1" applyFill="1" applyBorder="1" applyAlignment="1">
      <alignment horizontal="center" vertical="center" wrapText="1"/>
    </xf>
    <xf numFmtId="0" fontId="7" fillId="35" borderId="27" xfId="0" applyFont="1" applyFill="1" applyBorder="1" applyAlignment="1">
      <alignment horizontal="center" vertical="center" wrapText="1"/>
    </xf>
    <xf numFmtId="0" fontId="7" fillId="35" borderId="28" xfId="0" applyFont="1" applyFill="1" applyBorder="1" applyAlignment="1">
      <alignment horizontal="center" vertical="center" wrapText="1"/>
    </xf>
    <xf numFmtId="164" fontId="14" fillId="0" borderId="0" xfId="0" applyNumberFormat="1" applyFont="1" applyAlignment="1">
      <alignment horizontal="right"/>
    </xf>
    <xf numFmtId="0" fontId="0" fillId="0" borderId="29" xfId="0" applyBorder="1" applyAlignment="1">
      <alignment horizontal="left" vertical="center"/>
    </xf>
    <xf numFmtId="167" fontId="25" fillId="0" borderId="22" xfId="0" applyNumberFormat="1" applyFont="1" applyBorder="1" applyAlignment="1">
      <alignment horizontal="right"/>
    </xf>
    <xf numFmtId="167" fontId="25" fillId="0" borderId="23" xfId="0" applyNumberFormat="1" applyFont="1" applyBorder="1" applyAlignment="1">
      <alignment horizontal="right"/>
    </xf>
    <xf numFmtId="164" fontId="26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7" fillId="0" borderId="13" xfId="0" applyFont="1" applyBorder="1" applyAlignment="1">
      <alignment horizontal="left"/>
    </xf>
    <xf numFmtId="0" fontId="27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164" fontId="24" fillId="0" borderId="0" xfId="0" applyNumberFormat="1" applyFont="1" applyAlignment="1">
      <alignment horizontal="right"/>
    </xf>
    <xf numFmtId="0" fontId="27" fillId="0" borderId="30" xfId="0" applyFont="1" applyBorder="1" applyAlignment="1">
      <alignment horizontal="left"/>
    </xf>
    <xf numFmtId="167" fontId="27" fillId="0" borderId="0" xfId="0" applyNumberFormat="1" applyFont="1" applyAlignment="1">
      <alignment horizontal="right"/>
    </xf>
    <xf numFmtId="167" fontId="27" fillId="0" borderId="24" xfId="0" applyNumberFormat="1" applyFont="1" applyBorder="1" applyAlignment="1">
      <alignment horizontal="right"/>
    </xf>
    <xf numFmtId="164" fontId="27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left"/>
    </xf>
    <xf numFmtId="164" fontId="22" fillId="0" borderId="0" xfId="0" applyNumberFormat="1" applyFont="1" applyAlignment="1">
      <alignment horizontal="right"/>
    </xf>
    <xf numFmtId="0" fontId="0" fillId="0" borderId="36" xfId="0" applyFont="1" applyBorder="1" applyAlignment="1">
      <alignment horizontal="center" vertical="center"/>
    </xf>
    <xf numFmtId="49" fontId="0" fillId="0" borderId="36" xfId="0" applyNumberFormat="1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center" vertical="center" wrapText="1"/>
    </xf>
    <xf numFmtId="168" fontId="0" fillId="0" borderId="36" xfId="0" applyNumberFormat="1" applyFont="1" applyBorder="1" applyAlignment="1">
      <alignment horizontal="right" vertical="center"/>
    </xf>
    <xf numFmtId="164" fontId="0" fillId="34" borderId="36" xfId="0" applyNumberFormat="1" applyFont="1" applyFill="1" applyBorder="1" applyAlignment="1">
      <alignment horizontal="right" vertical="center"/>
    </xf>
    <xf numFmtId="164" fontId="0" fillId="0" borderId="36" xfId="0" applyNumberFormat="1" applyFont="1" applyBorder="1" applyAlignment="1">
      <alignment horizontal="right" vertical="center"/>
    </xf>
    <xf numFmtId="0" fontId="11" fillId="34" borderId="36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167" fontId="11" fillId="0" borderId="0" xfId="0" applyNumberFormat="1" applyFont="1" applyAlignment="1">
      <alignment horizontal="right" vertical="center"/>
    </xf>
    <xf numFmtId="167" fontId="11" fillId="0" borderId="24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0" fillId="0" borderId="30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 wrapText="1"/>
    </xf>
    <xf numFmtId="168" fontId="30" fillId="0" borderId="0" xfId="0" applyNumberFormat="1" applyFont="1" applyAlignment="1">
      <alignment horizontal="right" vertical="center"/>
    </xf>
    <xf numFmtId="0" fontId="30" fillId="0" borderId="30" xfId="0" applyFont="1" applyBorder="1" applyAlignment="1">
      <alignment horizontal="left" vertical="center"/>
    </xf>
    <xf numFmtId="0" fontId="30" fillId="0" borderId="24" xfId="0" applyFont="1" applyBorder="1" applyAlignment="1">
      <alignment horizontal="left" vertical="center"/>
    </xf>
    <xf numFmtId="0" fontId="31" fillId="0" borderId="13" xfId="0" applyFont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 wrapText="1"/>
    </xf>
    <xf numFmtId="168" fontId="31" fillId="0" borderId="0" xfId="0" applyNumberFormat="1" applyFont="1" applyAlignment="1">
      <alignment horizontal="right" vertical="center"/>
    </xf>
    <xf numFmtId="0" fontId="31" fillId="0" borderId="30" xfId="0" applyFont="1" applyBorder="1" applyAlignment="1">
      <alignment horizontal="left" vertical="center"/>
    </xf>
    <xf numFmtId="0" fontId="31" fillId="0" borderId="24" xfId="0" applyFont="1" applyBorder="1" applyAlignment="1">
      <alignment horizontal="left" vertical="center"/>
    </xf>
    <xf numFmtId="0" fontId="32" fillId="0" borderId="36" xfId="0" applyFont="1" applyBorder="1" applyAlignment="1">
      <alignment horizontal="center" vertical="center"/>
    </xf>
    <xf numFmtId="49" fontId="32" fillId="0" borderId="36" xfId="0" applyNumberFormat="1" applyFont="1" applyBorder="1" applyAlignment="1">
      <alignment horizontal="left" vertical="center" wrapText="1"/>
    </xf>
    <xf numFmtId="0" fontId="32" fillId="0" borderId="36" xfId="0" applyFont="1" applyBorder="1" applyAlignment="1">
      <alignment horizontal="left" vertical="center" wrapText="1"/>
    </xf>
    <xf numFmtId="0" fontId="32" fillId="0" borderId="36" xfId="0" applyFont="1" applyBorder="1" applyAlignment="1">
      <alignment horizontal="center" vertical="center" wrapText="1"/>
    </xf>
    <xf numFmtId="168" fontId="32" fillId="0" borderId="36" xfId="0" applyNumberFormat="1" applyFont="1" applyBorder="1" applyAlignment="1">
      <alignment horizontal="right" vertical="center"/>
    </xf>
    <xf numFmtId="164" fontId="32" fillId="34" borderId="36" xfId="0" applyNumberFormat="1" applyFont="1" applyFill="1" applyBorder="1" applyAlignment="1">
      <alignment horizontal="right" vertical="center"/>
    </xf>
    <xf numFmtId="164" fontId="32" fillId="0" borderId="36" xfId="0" applyNumberFormat="1" applyFont="1" applyBorder="1" applyAlignment="1">
      <alignment horizontal="right" vertical="center"/>
    </xf>
    <xf numFmtId="0" fontId="32" fillId="0" borderId="13" xfId="0" applyFont="1" applyBorder="1" applyAlignment="1">
      <alignment horizontal="left" vertical="center"/>
    </xf>
    <xf numFmtId="0" fontId="32" fillId="34" borderId="36" xfId="0" applyFont="1" applyFill="1" applyBorder="1" applyAlignment="1">
      <alignment horizontal="left" vertical="center" wrapText="1"/>
    </xf>
    <xf numFmtId="0" fontId="32" fillId="0" borderId="0" xfId="0" applyFont="1" applyAlignment="1">
      <alignment horizontal="center" vertical="center" wrapText="1"/>
    </xf>
    <xf numFmtId="0" fontId="33" fillId="0" borderId="13" xfId="0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 wrapText="1"/>
    </xf>
    <xf numFmtId="0" fontId="33" fillId="0" borderId="30" xfId="0" applyFont="1" applyBorder="1" applyAlignment="1">
      <alignment horizontal="left" vertical="center"/>
    </xf>
    <xf numFmtId="0" fontId="33" fillId="0" borderId="24" xfId="0" applyFont="1" applyBorder="1" applyAlignment="1">
      <alignment horizontal="left" vertical="center"/>
    </xf>
    <xf numFmtId="0" fontId="34" fillId="0" borderId="0" xfId="0" applyFont="1" applyAlignment="1">
      <alignment horizontal="left" vertical="top" wrapText="1"/>
    </xf>
    <xf numFmtId="168" fontId="0" fillId="34" borderId="36" xfId="0" applyNumberFormat="1" applyFont="1" applyFill="1" applyBorder="1" applyAlignment="1">
      <alignment horizontal="right" vertical="center"/>
    </xf>
    <xf numFmtId="0" fontId="35" fillId="0" borderId="13" xfId="0" applyFont="1" applyBorder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 wrapText="1"/>
    </xf>
    <xf numFmtId="168" fontId="35" fillId="0" borderId="0" xfId="0" applyNumberFormat="1" applyFont="1" applyAlignment="1">
      <alignment horizontal="right" vertical="center"/>
    </xf>
    <xf numFmtId="0" fontId="35" fillId="0" borderId="30" xfId="0" applyFont="1" applyBorder="1" applyAlignment="1">
      <alignment horizontal="left" vertical="center"/>
    </xf>
    <xf numFmtId="0" fontId="35" fillId="0" borderId="24" xfId="0" applyFont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>
      <alignment horizontal="left" vertical="center" wrapText="1"/>
    </xf>
    <xf numFmtId="164" fontId="10" fillId="0" borderId="16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165" fontId="11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right" vertical="center"/>
    </xf>
    <xf numFmtId="0" fontId="9" fillId="35" borderId="18" xfId="0" applyFont="1" applyFill="1" applyBorder="1" applyAlignment="1">
      <alignment horizontal="left" vertical="center"/>
    </xf>
    <xf numFmtId="0" fontId="0" fillId="35" borderId="18" xfId="0" applyFont="1" applyFill="1" applyBorder="1" applyAlignment="1">
      <alignment horizontal="left" vertical="center"/>
    </xf>
    <xf numFmtId="164" fontId="9" fillId="35" borderId="18" xfId="0" applyNumberFormat="1" applyFont="1" applyFill="1" applyBorder="1" applyAlignment="1">
      <alignment horizontal="right" vertical="center"/>
    </xf>
    <xf numFmtId="0" fontId="0" fillId="35" borderId="25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6" fontId="7" fillId="0" borderId="0" xfId="0" applyNumberFormat="1" applyFont="1" applyAlignment="1">
      <alignment horizontal="left" vertical="top"/>
    </xf>
    <xf numFmtId="0" fontId="13" fillId="0" borderId="29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right" vertical="center"/>
    </xf>
    <xf numFmtId="164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164" fontId="22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164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3" fillId="35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61" fillId="33" borderId="0" xfId="36" applyFill="1" applyAlignment="1">
      <alignment horizontal="left" vertical="top"/>
    </xf>
    <xf numFmtId="0" fontId="76" fillId="0" borderId="0" xfId="36" applyFont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21" fillId="33" borderId="0" xfId="0" applyFont="1" applyFill="1" applyAlignment="1">
      <alignment horizontal="left" vertical="center"/>
    </xf>
    <xf numFmtId="0" fontId="77" fillId="33" borderId="0" xfId="36" applyFont="1" applyFill="1" applyAlignment="1">
      <alignment horizontal="left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1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7" fillId="33" borderId="0" xfId="36" applyFont="1" applyFill="1" applyAlignment="1" applyProtection="1">
      <alignment horizontal="left" vertical="center"/>
      <protection/>
    </xf>
    <xf numFmtId="0" fontId="77" fillId="33" borderId="0" xfId="36" applyFont="1" applyFill="1" applyAlignment="1">
      <alignment horizontal="left" vertical="center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0" xfId="0" applyFont="1" applyBorder="1" applyAlignment="1">
      <alignment vertical="center" wrapText="1"/>
    </xf>
    <xf numFmtId="0" fontId="19" fillId="0" borderId="42" xfId="0" applyFont="1" applyBorder="1" applyAlignment="1">
      <alignment horizontal="left" wrapText="1"/>
    </xf>
    <xf numFmtId="0" fontId="0" fillId="0" borderId="41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21" fillId="0" borderId="42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41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42" xfId="0" applyFont="1" applyBorder="1" applyAlignment="1">
      <alignment horizontal="left" vertical="center"/>
    </xf>
    <xf numFmtId="0" fontId="19" fillId="0" borderId="42" xfId="0" applyFont="1" applyBorder="1" applyAlignment="1">
      <alignment horizontal="center" vertical="center"/>
    </xf>
    <xf numFmtId="0" fontId="16" fillId="0" borderId="42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left" vertical="center"/>
    </xf>
    <xf numFmtId="0" fontId="21" fillId="0" borderId="42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16" fillId="0" borderId="40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43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42" xfId="0" applyFont="1" applyBorder="1" applyAlignment="1">
      <alignment vertical="center"/>
    </xf>
    <xf numFmtId="0" fontId="19" fillId="0" borderId="42" xfId="0" applyFont="1" applyBorder="1" applyAlignment="1">
      <alignment vertical="center"/>
    </xf>
    <xf numFmtId="0" fontId="19" fillId="0" borderId="42" xfId="0" applyFont="1" applyBorder="1" applyAlignment="1">
      <alignment horizontal="left"/>
    </xf>
    <xf numFmtId="0" fontId="16" fillId="0" borderId="42" xfId="0" applyFont="1" applyBorder="1" applyAlignment="1">
      <alignment/>
    </xf>
    <xf numFmtId="0" fontId="19" fillId="0" borderId="42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0" fillId="0" borderId="40" xfId="0" applyFont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0" fillId="0" borderId="41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3" xfId="0" applyFont="1" applyBorder="1" applyAlignment="1">
      <alignment vertical="top"/>
    </xf>
    <xf numFmtId="0" fontId="0" fillId="0" borderId="42" xfId="0" applyFont="1" applyBorder="1" applyAlignment="1">
      <alignment vertical="top"/>
    </xf>
    <xf numFmtId="0" fontId="0" fillId="0" borderId="44" xfId="0" applyFont="1" applyBorder="1" applyAlignment="1">
      <alignment vertical="top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BE5D9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CBCA6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AA6F6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3FE4D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3E35D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04249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171450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905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171450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90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171450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90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171450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90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171450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90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171450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90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9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5" defaultRowHeight="12" customHeight="1"/>
  <cols>
    <col min="1" max="1" width="9" style="2" customWidth="1"/>
    <col min="2" max="2" width="1.83203125" style="2" customWidth="1"/>
    <col min="3" max="3" width="4.5" style="2" customWidth="1"/>
    <col min="4" max="33" width="2.83203125" style="2" customWidth="1"/>
    <col min="34" max="34" width="3.5" style="2" customWidth="1"/>
    <col min="35" max="35" width="34" style="2" customWidth="1"/>
    <col min="36" max="37" width="2.66015625" style="2" customWidth="1"/>
    <col min="38" max="38" width="9" style="2" customWidth="1"/>
    <col min="39" max="39" width="3.5" style="2" customWidth="1"/>
    <col min="40" max="40" width="14.33203125" style="2" customWidth="1"/>
    <col min="41" max="41" width="8" style="2" customWidth="1"/>
    <col min="42" max="42" width="4.5" style="2" customWidth="1"/>
    <col min="43" max="43" width="16.83203125" style="2" customWidth="1"/>
    <col min="44" max="44" width="14.66015625" style="2" customWidth="1"/>
    <col min="45" max="46" width="27.66015625" style="2" hidden="1" customWidth="1"/>
    <col min="47" max="47" width="26.83203125" style="2" hidden="1" customWidth="1"/>
    <col min="48" max="52" width="23.33203125" style="2" hidden="1" customWidth="1"/>
    <col min="53" max="53" width="20.5" style="2" hidden="1" customWidth="1"/>
    <col min="54" max="54" width="26.83203125" style="2" hidden="1" customWidth="1"/>
    <col min="55" max="56" width="20.5" style="2" hidden="1" customWidth="1"/>
    <col min="57" max="57" width="71.33203125" style="2" customWidth="1"/>
    <col min="58" max="70" width="11.5" style="1" customWidth="1"/>
    <col min="71" max="91" width="11.5" style="2" hidden="1" customWidth="1"/>
    <col min="92" max="16384" width="11.5" style="1" customWidth="1"/>
  </cols>
  <sheetData>
    <row r="1" spans="1:256" s="3" customFormat="1" ht="21.75" customHeight="1">
      <c r="A1" s="231" t="s">
        <v>0</v>
      </c>
      <c r="B1" s="232"/>
      <c r="C1" s="232"/>
      <c r="D1" s="233" t="s">
        <v>1</v>
      </c>
      <c r="E1" s="232"/>
      <c r="F1" s="232"/>
      <c r="G1" s="232"/>
      <c r="H1" s="232"/>
      <c r="I1" s="232"/>
      <c r="J1" s="232"/>
      <c r="K1" s="234" t="s">
        <v>1262</v>
      </c>
      <c r="L1" s="234"/>
      <c r="M1" s="234"/>
      <c r="N1" s="234"/>
      <c r="O1" s="234"/>
      <c r="P1" s="234"/>
      <c r="Q1" s="234"/>
      <c r="R1" s="234"/>
      <c r="S1" s="234"/>
      <c r="T1" s="232"/>
      <c r="U1" s="232"/>
      <c r="V1" s="232"/>
      <c r="W1" s="234" t="s">
        <v>1263</v>
      </c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26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4" t="s">
        <v>4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223" t="s">
        <v>5</v>
      </c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  <c r="BE2" s="190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D4" s="11" t="s">
        <v>9</v>
      </c>
      <c r="AQ4" s="12"/>
      <c r="AS4" s="13" t="s">
        <v>10</v>
      </c>
      <c r="BE4" s="14" t="s">
        <v>11</v>
      </c>
      <c r="BS4" s="6" t="s">
        <v>12</v>
      </c>
    </row>
    <row r="5" spans="2:71" s="2" customFormat="1" ht="15" customHeight="1">
      <c r="B5" s="10"/>
      <c r="D5" s="15" t="s">
        <v>13</v>
      </c>
      <c r="K5" s="193" t="s">
        <v>14</v>
      </c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Q5" s="12"/>
      <c r="BE5" s="189" t="s">
        <v>15</v>
      </c>
      <c r="BS5" s="6" t="s">
        <v>6</v>
      </c>
    </row>
    <row r="6" spans="2:71" s="2" customFormat="1" ht="37.5" customHeight="1">
      <c r="B6" s="10"/>
      <c r="D6" s="17" t="s">
        <v>16</v>
      </c>
      <c r="K6" s="194" t="s">
        <v>17</v>
      </c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Q6" s="12"/>
      <c r="BE6" s="190"/>
      <c r="BS6" s="6" t="s">
        <v>6</v>
      </c>
    </row>
    <row r="7" spans="2:71" s="2" customFormat="1" ht="15" customHeight="1">
      <c r="B7" s="10"/>
      <c r="D7" s="18" t="s">
        <v>18</v>
      </c>
      <c r="K7" s="16"/>
      <c r="AK7" s="18" t="s">
        <v>19</v>
      </c>
      <c r="AN7" s="16"/>
      <c r="AQ7" s="12"/>
      <c r="BE7" s="190"/>
      <c r="BS7" s="6" t="s">
        <v>6</v>
      </c>
    </row>
    <row r="8" spans="2:71" s="2" customFormat="1" ht="15" customHeight="1">
      <c r="B8" s="10"/>
      <c r="D8" s="18" t="s">
        <v>20</v>
      </c>
      <c r="K8" s="16" t="s">
        <v>21</v>
      </c>
      <c r="AK8" s="18" t="s">
        <v>22</v>
      </c>
      <c r="AN8" s="19" t="s">
        <v>23</v>
      </c>
      <c r="AQ8" s="12"/>
      <c r="BE8" s="190"/>
      <c r="BS8" s="6" t="s">
        <v>6</v>
      </c>
    </row>
    <row r="9" spans="2:71" s="2" customFormat="1" ht="15" customHeight="1">
      <c r="B9" s="10"/>
      <c r="AQ9" s="12"/>
      <c r="BE9" s="190"/>
      <c r="BS9" s="6" t="s">
        <v>6</v>
      </c>
    </row>
    <row r="10" spans="2:71" s="2" customFormat="1" ht="15" customHeight="1">
      <c r="B10" s="10"/>
      <c r="D10" s="18" t="s">
        <v>24</v>
      </c>
      <c r="AK10" s="18" t="s">
        <v>25</v>
      </c>
      <c r="AN10" s="16"/>
      <c r="AQ10" s="12"/>
      <c r="BE10" s="190"/>
      <c r="BS10" s="6" t="s">
        <v>6</v>
      </c>
    </row>
    <row r="11" spans="2:71" s="2" customFormat="1" ht="18.75" customHeight="1">
      <c r="B11" s="10"/>
      <c r="E11" s="16" t="s">
        <v>26</v>
      </c>
      <c r="AK11" s="18" t="s">
        <v>27</v>
      </c>
      <c r="AN11" s="16"/>
      <c r="AQ11" s="12"/>
      <c r="BE11" s="190"/>
      <c r="BS11" s="6" t="s">
        <v>6</v>
      </c>
    </row>
    <row r="12" spans="2:71" s="2" customFormat="1" ht="7.5" customHeight="1">
      <c r="B12" s="10"/>
      <c r="AQ12" s="12"/>
      <c r="BE12" s="190"/>
      <c r="BS12" s="6" t="s">
        <v>6</v>
      </c>
    </row>
    <row r="13" spans="2:71" s="2" customFormat="1" ht="15" customHeight="1">
      <c r="B13" s="10"/>
      <c r="D13" s="18" t="s">
        <v>28</v>
      </c>
      <c r="AK13" s="18" t="s">
        <v>25</v>
      </c>
      <c r="AN13" s="20" t="s">
        <v>29</v>
      </c>
      <c r="AQ13" s="12"/>
      <c r="BE13" s="190"/>
      <c r="BS13" s="6" t="s">
        <v>6</v>
      </c>
    </row>
    <row r="14" spans="2:71" s="2" customFormat="1" ht="13.5" customHeight="1">
      <c r="B14" s="10"/>
      <c r="E14" s="195" t="s">
        <v>29</v>
      </c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8" t="s">
        <v>27</v>
      </c>
      <c r="AN14" s="20" t="s">
        <v>29</v>
      </c>
      <c r="AQ14" s="12"/>
      <c r="BE14" s="190"/>
      <c r="BS14" s="6" t="s">
        <v>6</v>
      </c>
    </row>
    <row r="15" spans="2:71" s="2" customFormat="1" ht="7.5" customHeight="1">
      <c r="B15" s="10"/>
      <c r="AQ15" s="12"/>
      <c r="BE15" s="190"/>
      <c r="BS15" s="6" t="s">
        <v>3</v>
      </c>
    </row>
    <row r="16" spans="2:71" s="2" customFormat="1" ht="15" customHeight="1">
      <c r="B16" s="10"/>
      <c r="D16" s="18" t="s">
        <v>30</v>
      </c>
      <c r="AK16" s="18" t="s">
        <v>25</v>
      </c>
      <c r="AN16" s="16"/>
      <c r="AQ16" s="12"/>
      <c r="BE16" s="190"/>
      <c r="BS16" s="6" t="s">
        <v>3</v>
      </c>
    </row>
    <row r="17" spans="2:71" s="2" customFormat="1" ht="18.75" customHeight="1">
      <c r="B17" s="10"/>
      <c r="E17" s="16" t="s">
        <v>31</v>
      </c>
      <c r="AK17" s="18" t="s">
        <v>27</v>
      </c>
      <c r="AN17" s="16"/>
      <c r="AQ17" s="12"/>
      <c r="BE17" s="190"/>
      <c r="BS17" s="6" t="s">
        <v>32</v>
      </c>
    </row>
    <row r="18" spans="2:71" s="2" customFormat="1" ht="7.5" customHeight="1">
      <c r="B18" s="10"/>
      <c r="AQ18" s="12"/>
      <c r="BE18" s="190"/>
      <c r="BS18" s="6" t="s">
        <v>6</v>
      </c>
    </row>
    <row r="19" spans="2:71" s="2" customFormat="1" ht="15" customHeight="1">
      <c r="B19" s="10"/>
      <c r="D19" s="18" t="s">
        <v>33</v>
      </c>
      <c r="AQ19" s="12"/>
      <c r="BE19" s="190"/>
      <c r="BS19" s="6" t="s">
        <v>6</v>
      </c>
    </row>
    <row r="20" spans="2:71" s="2" customFormat="1" ht="13.5" customHeight="1">
      <c r="B20" s="10"/>
      <c r="E20" s="196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Q20" s="12"/>
      <c r="BE20" s="190"/>
      <c r="BS20" s="6" t="s">
        <v>3</v>
      </c>
    </row>
    <row r="21" spans="2:57" s="2" customFormat="1" ht="7.5" customHeight="1">
      <c r="B21" s="10"/>
      <c r="AQ21" s="12"/>
      <c r="BE21" s="190"/>
    </row>
    <row r="22" spans="2:57" s="2" customFormat="1" ht="7.5" customHeight="1">
      <c r="B22" s="10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Q22" s="12"/>
      <c r="BE22" s="190"/>
    </row>
    <row r="23" spans="2:57" s="6" customFormat="1" ht="26.25" customHeight="1">
      <c r="B23" s="22"/>
      <c r="D23" s="23" t="s">
        <v>34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197">
        <f>ROUND($AG$51,2)</f>
        <v>0</v>
      </c>
      <c r="AL23" s="198"/>
      <c r="AM23" s="198"/>
      <c r="AN23" s="198"/>
      <c r="AO23" s="198"/>
      <c r="AQ23" s="25"/>
      <c r="BE23" s="191"/>
    </row>
    <row r="24" spans="2:57" s="6" customFormat="1" ht="7.5" customHeight="1">
      <c r="B24" s="22"/>
      <c r="AQ24" s="25"/>
      <c r="BE24" s="191"/>
    </row>
    <row r="25" spans="2:57" s="6" customFormat="1" ht="12" customHeight="1">
      <c r="B25" s="22"/>
      <c r="L25" s="199" t="s">
        <v>35</v>
      </c>
      <c r="M25" s="191"/>
      <c r="N25" s="191"/>
      <c r="O25" s="191"/>
      <c r="W25" s="199" t="s">
        <v>36</v>
      </c>
      <c r="X25" s="191"/>
      <c r="Y25" s="191"/>
      <c r="Z25" s="191"/>
      <c r="AA25" s="191"/>
      <c r="AB25" s="191"/>
      <c r="AC25" s="191"/>
      <c r="AD25" s="191"/>
      <c r="AE25" s="191"/>
      <c r="AK25" s="199" t="s">
        <v>37</v>
      </c>
      <c r="AL25" s="191"/>
      <c r="AM25" s="191"/>
      <c r="AN25" s="191"/>
      <c r="AO25" s="191"/>
      <c r="AQ25" s="25"/>
      <c r="BE25" s="191"/>
    </row>
    <row r="26" spans="2:57" s="6" customFormat="1" ht="15" customHeight="1">
      <c r="B26" s="27"/>
      <c r="D26" s="28" t="s">
        <v>38</v>
      </c>
      <c r="F26" s="28" t="s">
        <v>39</v>
      </c>
      <c r="L26" s="200">
        <v>0.21</v>
      </c>
      <c r="M26" s="192"/>
      <c r="N26" s="192"/>
      <c r="O26" s="192"/>
      <c r="W26" s="201">
        <f>ROUND($AZ$51,2)</f>
        <v>0</v>
      </c>
      <c r="X26" s="192"/>
      <c r="Y26" s="192"/>
      <c r="Z26" s="192"/>
      <c r="AA26" s="192"/>
      <c r="AB26" s="192"/>
      <c r="AC26" s="192"/>
      <c r="AD26" s="192"/>
      <c r="AE26" s="192"/>
      <c r="AK26" s="201">
        <f>ROUND($AV$51,2)</f>
        <v>0</v>
      </c>
      <c r="AL26" s="192"/>
      <c r="AM26" s="192"/>
      <c r="AN26" s="192"/>
      <c r="AO26" s="192"/>
      <c r="AQ26" s="29"/>
      <c r="BE26" s="192"/>
    </row>
    <row r="27" spans="2:57" s="6" customFormat="1" ht="15" customHeight="1">
      <c r="B27" s="27"/>
      <c r="F27" s="28" t="s">
        <v>40</v>
      </c>
      <c r="L27" s="200">
        <v>0.15</v>
      </c>
      <c r="M27" s="192"/>
      <c r="N27" s="192"/>
      <c r="O27" s="192"/>
      <c r="W27" s="201">
        <f>ROUND($BA$51,2)</f>
        <v>0</v>
      </c>
      <c r="X27" s="192"/>
      <c r="Y27" s="192"/>
      <c r="Z27" s="192"/>
      <c r="AA27" s="192"/>
      <c r="AB27" s="192"/>
      <c r="AC27" s="192"/>
      <c r="AD27" s="192"/>
      <c r="AE27" s="192"/>
      <c r="AK27" s="201">
        <f>ROUND($AW$51,2)</f>
        <v>0</v>
      </c>
      <c r="AL27" s="192"/>
      <c r="AM27" s="192"/>
      <c r="AN27" s="192"/>
      <c r="AO27" s="192"/>
      <c r="AQ27" s="29"/>
      <c r="BE27" s="192"/>
    </row>
    <row r="28" spans="2:57" s="6" customFormat="1" ht="15" customHeight="1" hidden="1">
      <c r="B28" s="27"/>
      <c r="F28" s="28" t="s">
        <v>41</v>
      </c>
      <c r="L28" s="200">
        <v>0.21</v>
      </c>
      <c r="M28" s="192"/>
      <c r="N28" s="192"/>
      <c r="O28" s="192"/>
      <c r="W28" s="201">
        <f>ROUND($BB$51,2)</f>
        <v>0</v>
      </c>
      <c r="X28" s="192"/>
      <c r="Y28" s="192"/>
      <c r="Z28" s="192"/>
      <c r="AA28" s="192"/>
      <c r="AB28" s="192"/>
      <c r="AC28" s="192"/>
      <c r="AD28" s="192"/>
      <c r="AE28" s="192"/>
      <c r="AK28" s="201">
        <v>0</v>
      </c>
      <c r="AL28" s="192"/>
      <c r="AM28" s="192"/>
      <c r="AN28" s="192"/>
      <c r="AO28" s="192"/>
      <c r="AQ28" s="29"/>
      <c r="BE28" s="192"/>
    </row>
    <row r="29" spans="2:57" s="6" customFormat="1" ht="15" customHeight="1" hidden="1">
      <c r="B29" s="27"/>
      <c r="F29" s="28" t="s">
        <v>42</v>
      </c>
      <c r="L29" s="200">
        <v>0.15</v>
      </c>
      <c r="M29" s="192"/>
      <c r="N29" s="192"/>
      <c r="O29" s="192"/>
      <c r="W29" s="201">
        <f>ROUND($BC$51,2)</f>
        <v>0</v>
      </c>
      <c r="X29" s="192"/>
      <c r="Y29" s="192"/>
      <c r="Z29" s="192"/>
      <c r="AA29" s="192"/>
      <c r="AB29" s="192"/>
      <c r="AC29" s="192"/>
      <c r="AD29" s="192"/>
      <c r="AE29" s="192"/>
      <c r="AK29" s="201">
        <v>0</v>
      </c>
      <c r="AL29" s="192"/>
      <c r="AM29" s="192"/>
      <c r="AN29" s="192"/>
      <c r="AO29" s="192"/>
      <c r="AQ29" s="29"/>
      <c r="BE29" s="192"/>
    </row>
    <row r="30" spans="2:57" s="6" customFormat="1" ht="15" customHeight="1" hidden="1">
      <c r="B30" s="27"/>
      <c r="F30" s="28" t="s">
        <v>43</v>
      </c>
      <c r="L30" s="200">
        <v>0</v>
      </c>
      <c r="M30" s="192"/>
      <c r="N30" s="192"/>
      <c r="O30" s="192"/>
      <c r="W30" s="201">
        <f>ROUND($BD$51,2)</f>
        <v>0</v>
      </c>
      <c r="X30" s="192"/>
      <c r="Y30" s="192"/>
      <c r="Z30" s="192"/>
      <c r="AA30" s="192"/>
      <c r="AB30" s="192"/>
      <c r="AC30" s="192"/>
      <c r="AD30" s="192"/>
      <c r="AE30" s="192"/>
      <c r="AK30" s="201">
        <v>0</v>
      </c>
      <c r="AL30" s="192"/>
      <c r="AM30" s="192"/>
      <c r="AN30" s="192"/>
      <c r="AO30" s="192"/>
      <c r="AQ30" s="29"/>
      <c r="BE30" s="192"/>
    </row>
    <row r="31" spans="2:57" s="6" customFormat="1" ht="7.5" customHeight="1">
      <c r="B31" s="22"/>
      <c r="AQ31" s="25"/>
      <c r="BE31" s="191"/>
    </row>
    <row r="32" spans="2:57" s="6" customFormat="1" ht="26.25" customHeight="1">
      <c r="B32" s="22"/>
      <c r="C32" s="30"/>
      <c r="D32" s="31" t="s">
        <v>44</v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3" t="s">
        <v>45</v>
      </c>
      <c r="U32" s="32"/>
      <c r="V32" s="32"/>
      <c r="W32" s="32"/>
      <c r="X32" s="202" t="s">
        <v>46</v>
      </c>
      <c r="Y32" s="203"/>
      <c r="Z32" s="203"/>
      <c r="AA32" s="203"/>
      <c r="AB32" s="203"/>
      <c r="AC32" s="32"/>
      <c r="AD32" s="32"/>
      <c r="AE32" s="32"/>
      <c r="AF32" s="32"/>
      <c r="AG32" s="32"/>
      <c r="AH32" s="32"/>
      <c r="AI32" s="32"/>
      <c r="AJ32" s="32"/>
      <c r="AK32" s="204">
        <f>SUM($AK$23:$AK$30)</f>
        <v>0</v>
      </c>
      <c r="AL32" s="203"/>
      <c r="AM32" s="203"/>
      <c r="AN32" s="203"/>
      <c r="AO32" s="205"/>
      <c r="AP32" s="30"/>
      <c r="AQ32" s="35"/>
      <c r="BE32" s="191"/>
    </row>
    <row r="33" spans="2:43" s="6" customFormat="1" ht="7.5" customHeight="1">
      <c r="B33" s="22"/>
      <c r="AQ33" s="25"/>
    </row>
    <row r="34" spans="2:43" s="6" customFormat="1" ht="7.5" customHeight="1"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8"/>
    </row>
    <row r="38" spans="2:44" s="6" customFormat="1" ht="7.5" customHeight="1"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22"/>
    </row>
    <row r="39" spans="2:44" s="6" customFormat="1" ht="37.5" customHeight="1">
      <c r="B39" s="22"/>
      <c r="C39" s="11" t="s">
        <v>47</v>
      </c>
      <c r="AR39" s="22"/>
    </row>
    <row r="40" spans="2:44" s="6" customFormat="1" ht="7.5" customHeight="1">
      <c r="B40" s="22"/>
      <c r="AR40" s="22"/>
    </row>
    <row r="41" spans="2:44" s="16" customFormat="1" ht="15" customHeight="1">
      <c r="B41" s="41"/>
      <c r="C41" s="18" t="s">
        <v>13</v>
      </c>
      <c r="L41" s="16" t="str">
        <f>$K$5</f>
        <v>001307a</v>
      </c>
      <c r="AR41" s="41"/>
    </row>
    <row r="42" spans="2:44" s="42" customFormat="1" ht="37.5" customHeight="1">
      <c r="B42" s="43"/>
      <c r="C42" s="42" t="s">
        <v>16</v>
      </c>
      <c r="L42" s="206" t="str">
        <f>$K$6</f>
        <v>ZŠ Komenského Trutnov - úprava družiny</v>
      </c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1"/>
      <c r="AN42" s="191"/>
      <c r="AO42" s="191"/>
      <c r="AR42" s="43"/>
    </row>
    <row r="43" spans="2:44" s="6" customFormat="1" ht="7.5" customHeight="1">
      <c r="B43" s="22"/>
      <c r="AR43" s="22"/>
    </row>
    <row r="44" spans="2:44" s="6" customFormat="1" ht="13.5" customHeight="1">
      <c r="B44" s="22"/>
      <c r="C44" s="18" t="s">
        <v>20</v>
      </c>
      <c r="L44" s="44" t="str">
        <f>IF($K$8="","",$K$8)</f>
        <v>Trutnov</v>
      </c>
      <c r="AI44" s="18" t="s">
        <v>22</v>
      </c>
      <c r="AM44" s="207" t="str">
        <f>IF($AN$8="","",$AN$8)</f>
        <v>30.03.2015</v>
      </c>
      <c r="AN44" s="191"/>
      <c r="AR44" s="22"/>
    </row>
    <row r="45" spans="2:44" s="6" customFormat="1" ht="7.5" customHeight="1">
      <c r="B45" s="22"/>
      <c r="AR45" s="22"/>
    </row>
    <row r="46" spans="2:56" s="6" customFormat="1" ht="17.25" customHeight="1">
      <c r="B46" s="22"/>
      <c r="C46" s="18" t="s">
        <v>24</v>
      </c>
      <c r="L46" s="16" t="str">
        <f>IF($E$11="","",$E$11)</f>
        <v>ZŠ Komenského Trutnov</v>
      </c>
      <c r="AI46" s="18" t="s">
        <v>30</v>
      </c>
      <c r="AM46" s="193" t="str">
        <f>IF($E$17="","",$E$17)</f>
        <v>ATIP a.s., Ing. Lenka Tfirstová</v>
      </c>
      <c r="AN46" s="191"/>
      <c r="AO46" s="191"/>
      <c r="AP46" s="191"/>
      <c r="AR46" s="22"/>
      <c r="AS46" s="208" t="s">
        <v>48</v>
      </c>
      <c r="AT46" s="209"/>
      <c r="AU46" s="46"/>
      <c r="AV46" s="46"/>
      <c r="AW46" s="46"/>
      <c r="AX46" s="46"/>
      <c r="AY46" s="46"/>
      <c r="AZ46" s="46"/>
      <c r="BA46" s="46"/>
      <c r="BB46" s="46"/>
      <c r="BC46" s="46"/>
      <c r="BD46" s="47"/>
    </row>
    <row r="47" spans="2:56" s="6" customFormat="1" ht="13.5" customHeight="1">
      <c r="B47" s="22"/>
      <c r="C47" s="18" t="s">
        <v>28</v>
      </c>
      <c r="L47" s="16">
        <f>IF($E$14="Vyplň údaj","",$E$14)</f>
      </c>
      <c r="AR47" s="22"/>
      <c r="AS47" s="210"/>
      <c r="AT47" s="191"/>
      <c r="BD47" s="48"/>
    </row>
    <row r="48" spans="2:56" s="6" customFormat="1" ht="11.25" customHeight="1">
      <c r="B48" s="22"/>
      <c r="AR48" s="22"/>
      <c r="AS48" s="210"/>
      <c r="AT48" s="191"/>
      <c r="BD48" s="48"/>
    </row>
    <row r="49" spans="2:56" s="6" customFormat="1" ht="30" customHeight="1">
      <c r="B49" s="22"/>
      <c r="C49" s="211" t="s">
        <v>49</v>
      </c>
      <c r="D49" s="203"/>
      <c r="E49" s="203"/>
      <c r="F49" s="203"/>
      <c r="G49" s="203"/>
      <c r="H49" s="32"/>
      <c r="I49" s="212" t="s">
        <v>50</v>
      </c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  <c r="W49" s="203"/>
      <c r="X49" s="203"/>
      <c r="Y49" s="203"/>
      <c r="Z49" s="203"/>
      <c r="AA49" s="203"/>
      <c r="AB49" s="203"/>
      <c r="AC49" s="203"/>
      <c r="AD49" s="203"/>
      <c r="AE49" s="203"/>
      <c r="AF49" s="203"/>
      <c r="AG49" s="213" t="s">
        <v>51</v>
      </c>
      <c r="AH49" s="203"/>
      <c r="AI49" s="203"/>
      <c r="AJ49" s="203"/>
      <c r="AK49" s="203"/>
      <c r="AL49" s="203"/>
      <c r="AM49" s="203"/>
      <c r="AN49" s="212" t="s">
        <v>52</v>
      </c>
      <c r="AO49" s="203"/>
      <c r="AP49" s="203"/>
      <c r="AQ49" s="49" t="s">
        <v>53</v>
      </c>
      <c r="AR49" s="22"/>
      <c r="AS49" s="50" t="s">
        <v>54</v>
      </c>
      <c r="AT49" s="51" t="s">
        <v>55</v>
      </c>
      <c r="AU49" s="51" t="s">
        <v>56</v>
      </c>
      <c r="AV49" s="51" t="s">
        <v>57</v>
      </c>
      <c r="AW49" s="51" t="s">
        <v>58</v>
      </c>
      <c r="AX49" s="51" t="s">
        <v>59</v>
      </c>
      <c r="AY49" s="51" t="s">
        <v>60</v>
      </c>
      <c r="AZ49" s="51" t="s">
        <v>61</v>
      </c>
      <c r="BA49" s="51" t="s">
        <v>62</v>
      </c>
      <c r="BB49" s="51" t="s">
        <v>63</v>
      </c>
      <c r="BC49" s="51" t="s">
        <v>64</v>
      </c>
      <c r="BD49" s="52" t="s">
        <v>65</v>
      </c>
    </row>
    <row r="50" spans="2:56" s="6" customFormat="1" ht="11.25" customHeight="1">
      <c r="B50" s="22"/>
      <c r="AR50" s="22"/>
      <c r="AS50" s="53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7"/>
    </row>
    <row r="51" spans="2:76" s="42" customFormat="1" ht="33" customHeight="1">
      <c r="B51" s="43"/>
      <c r="C51" s="54" t="s">
        <v>66</v>
      </c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221">
        <f>ROUND($AG$52,2)</f>
        <v>0</v>
      </c>
      <c r="AH51" s="222"/>
      <c r="AI51" s="222"/>
      <c r="AJ51" s="222"/>
      <c r="AK51" s="222"/>
      <c r="AL51" s="222"/>
      <c r="AM51" s="222"/>
      <c r="AN51" s="221">
        <f>SUM($AG$51,$AT$51)</f>
        <v>0</v>
      </c>
      <c r="AO51" s="222"/>
      <c r="AP51" s="222"/>
      <c r="AQ51" s="56"/>
      <c r="AR51" s="43"/>
      <c r="AS51" s="57">
        <f>ROUND($AS$52,2)</f>
        <v>0</v>
      </c>
      <c r="AT51" s="58">
        <f>ROUND(SUM($AV$51:$AW$51),2)</f>
        <v>0</v>
      </c>
      <c r="AU51" s="59">
        <f>ROUND($AU$52,5)</f>
        <v>0</v>
      </c>
      <c r="AV51" s="58">
        <f>ROUND($AZ$51*$L$26,2)</f>
        <v>0</v>
      </c>
      <c r="AW51" s="58">
        <f>ROUND($BA$51*$L$27,2)</f>
        <v>0</v>
      </c>
      <c r="AX51" s="58">
        <f>ROUND($BB$51*$L$26,2)</f>
        <v>0</v>
      </c>
      <c r="AY51" s="58">
        <f>ROUND($BC$51*$L$27,2)</f>
        <v>0</v>
      </c>
      <c r="AZ51" s="58">
        <f>ROUND($AZ$52,2)</f>
        <v>0</v>
      </c>
      <c r="BA51" s="58">
        <f>ROUND($BA$52,2)</f>
        <v>0</v>
      </c>
      <c r="BB51" s="58">
        <f>ROUND($BB$52,2)</f>
        <v>0</v>
      </c>
      <c r="BC51" s="58">
        <f>ROUND($BC$52,2)</f>
        <v>0</v>
      </c>
      <c r="BD51" s="60">
        <f>ROUND($BD$52,2)</f>
        <v>0</v>
      </c>
      <c r="BS51" s="42" t="s">
        <v>67</v>
      </c>
      <c r="BT51" s="42" t="s">
        <v>68</v>
      </c>
      <c r="BU51" s="61" t="s">
        <v>69</v>
      </c>
      <c r="BV51" s="42" t="s">
        <v>70</v>
      </c>
      <c r="BW51" s="42" t="s">
        <v>4</v>
      </c>
      <c r="BX51" s="42" t="s">
        <v>71</v>
      </c>
    </row>
    <row r="52" spans="2:91" s="62" customFormat="1" ht="27.75" customHeight="1">
      <c r="B52" s="63"/>
      <c r="C52" s="64"/>
      <c r="D52" s="216" t="s">
        <v>72</v>
      </c>
      <c r="E52" s="217"/>
      <c r="F52" s="217"/>
      <c r="G52" s="217"/>
      <c r="H52" s="217"/>
      <c r="I52" s="64"/>
      <c r="J52" s="216" t="s">
        <v>73</v>
      </c>
      <c r="K52" s="217"/>
      <c r="L52" s="217"/>
      <c r="M52" s="217"/>
      <c r="N52" s="217"/>
      <c r="O52" s="217"/>
      <c r="P52" s="217"/>
      <c r="Q52" s="217"/>
      <c r="R52" s="217"/>
      <c r="S52" s="217"/>
      <c r="T52" s="217"/>
      <c r="U52" s="217"/>
      <c r="V52" s="217"/>
      <c r="W52" s="217"/>
      <c r="X52" s="217"/>
      <c r="Y52" s="217"/>
      <c r="Z52" s="217"/>
      <c r="AA52" s="217"/>
      <c r="AB52" s="217"/>
      <c r="AC52" s="217"/>
      <c r="AD52" s="217"/>
      <c r="AE52" s="217"/>
      <c r="AF52" s="217"/>
      <c r="AG52" s="214">
        <f>ROUND(SUM($AG$53:$AG$57),2)</f>
        <v>0</v>
      </c>
      <c r="AH52" s="215"/>
      <c r="AI52" s="215"/>
      <c r="AJ52" s="215"/>
      <c r="AK52" s="215"/>
      <c r="AL52" s="215"/>
      <c r="AM52" s="215"/>
      <c r="AN52" s="214">
        <f>SUM($AG$52,$AT$52)</f>
        <v>0</v>
      </c>
      <c r="AO52" s="215"/>
      <c r="AP52" s="215"/>
      <c r="AQ52" s="65" t="s">
        <v>74</v>
      </c>
      <c r="AR52" s="63"/>
      <c r="AS52" s="66">
        <f>ROUND(SUM($AS$53:$AS$57),2)</f>
        <v>0</v>
      </c>
      <c r="AT52" s="67">
        <f>ROUND(SUM($AV$52:$AW$52),2)</f>
        <v>0</v>
      </c>
      <c r="AU52" s="68">
        <f>ROUND(SUM($AU$53:$AU$57),5)</f>
        <v>0</v>
      </c>
      <c r="AV52" s="67">
        <f>ROUND($AZ$52*$L$26,2)</f>
        <v>0</v>
      </c>
      <c r="AW52" s="67">
        <f>ROUND($BA$52*$L$27,2)</f>
        <v>0</v>
      </c>
      <c r="AX52" s="67">
        <f>ROUND($BB$52*$L$26,2)</f>
        <v>0</v>
      </c>
      <c r="AY52" s="67">
        <f>ROUND($BC$52*$L$27,2)</f>
        <v>0</v>
      </c>
      <c r="AZ52" s="67">
        <f>ROUND(SUM($AZ$53:$AZ$57),2)</f>
        <v>0</v>
      </c>
      <c r="BA52" s="67">
        <f>ROUND(SUM($BA$53:$BA$57),2)</f>
        <v>0</v>
      </c>
      <c r="BB52" s="67">
        <f>ROUND(SUM($BB$53:$BB$57),2)</f>
        <v>0</v>
      </c>
      <c r="BC52" s="67">
        <f>ROUND(SUM($BC$53:$BC$57),2)</f>
        <v>0</v>
      </c>
      <c r="BD52" s="69">
        <f>ROUND(SUM($BD$53:$BD$57),2)</f>
        <v>0</v>
      </c>
      <c r="BS52" s="62" t="s">
        <v>67</v>
      </c>
      <c r="BT52" s="62" t="s">
        <v>75</v>
      </c>
      <c r="BU52" s="62" t="s">
        <v>69</v>
      </c>
      <c r="BV52" s="62" t="s">
        <v>70</v>
      </c>
      <c r="BW52" s="62" t="s">
        <v>76</v>
      </c>
      <c r="BX52" s="62" t="s">
        <v>4</v>
      </c>
      <c r="CM52" s="62" t="s">
        <v>77</v>
      </c>
    </row>
    <row r="53" spans="1:76" s="70" customFormat="1" ht="23.25" customHeight="1">
      <c r="A53" s="227" t="s">
        <v>1264</v>
      </c>
      <c r="B53" s="71"/>
      <c r="C53" s="72"/>
      <c r="D53" s="72"/>
      <c r="E53" s="220" t="s">
        <v>78</v>
      </c>
      <c r="F53" s="219"/>
      <c r="G53" s="219"/>
      <c r="H53" s="219"/>
      <c r="I53" s="219"/>
      <c r="J53" s="72"/>
      <c r="K53" s="220" t="s">
        <v>79</v>
      </c>
      <c r="L53" s="219"/>
      <c r="M53" s="219"/>
      <c r="N53" s="219"/>
      <c r="O53" s="219"/>
      <c r="P53" s="219"/>
      <c r="Q53" s="219"/>
      <c r="R53" s="219"/>
      <c r="S53" s="219"/>
      <c r="T53" s="219"/>
      <c r="U53" s="219"/>
      <c r="V53" s="219"/>
      <c r="W53" s="219"/>
      <c r="X53" s="219"/>
      <c r="Y53" s="219"/>
      <c r="Z53" s="219"/>
      <c r="AA53" s="219"/>
      <c r="AB53" s="219"/>
      <c r="AC53" s="219"/>
      <c r="AD53" s="219"/>
      <c r="AE53" s="219"/>
      <c r="AF53" s="219"/>
      <c r="AG53" s="218">
        <f>'001-1 - Stavební část'!$J$29</f>
        <v>0</v>
      </c>
      <c r="AH53" s="219"/>
      <c r="AI53" s="219"/>
      <c r="AJ53" s="219"/>
      <c r="AK53" s="219"/>
      <c r="AL53" s="219"/>
      <c r="AM53" s="219"/>
      <c r="AN53" s="218">
        <f>SUM($AG$53,$AT$53)</f>
        <v>0</v>
      </c>
      <c r="AO53" s="219"/>
      <c r="AP53" s="219"/>
      <c r="AQ53" s="73" t="s">
        <v>80</v>
      </c>
      <c r="AR53" s="71"/>
      <c r="AS53" s="74">
        <v>0</v>
      </c>
      <c r="AT53" s="75">
        <f>ROUND(SUM($AV$53:$AW$53),2)</f>
        <v>0</v>
      </c>
      <c r="AU53" s="76">
        <f>'001-1 - Stavební část'!$P$98</f>
        <v>0</v>
      </c>
      <c r="AV53" s="75">
        <f>'001-1 - Stavební část'!$J$32</f>
        <v>0</v>
      </c>
      <c r="AW53" s="75">
        <f>'001-1 - Stavební část'!$J$33</f>
        <v>0</v>
      </c>
      <c r="AX53" s="75">
        <f>'001-1 - Stavební část'!$J$34</f>
        <v>0</v>
      </c>
      <c r="AY53" s="75">
        <f>'001-1 - Stavební část'!$J$35</f>
        <v>0</v>
      </c>
      <c r="AZ53" s="75">
        <f>'001-1 - Stavební část'!$F$32</f>
        <v>0</v>
      </c>
      <c r="BA53" s="75">
        <f>'001-1 - Stavební část'!$F$33</f>
        <v>0</v>
      </c>
      <c r="BB53" s="75">
        <f>'001-1 - Stavební část'!$F$34</f>
        <v>0</v>
      </c>
      <c r="BC53" s="75">
        <f>'001-1 - Stavební část'!$F$35</f>
        <v>0</v>
      </c>
      <c r="BD53" s="77">
        <f>'001-1 - Stavební část'!$F$36</f>
        <v>0</v>
      </c>
      <c r="BT53" s="70" t="s">
        <v>77</v>
      </c>
      <c r="BV53" s="70" t="s">
        <v>70</v>
      </c>
      <c r="BW53" s="70" t="s">
        <v>81</v>
      </c>
      <c r="BX53" s="70" t="s">
        <v>76</v>
      </c>
    </row>
    <row r="54" spans="1:76" s="70" customFormat="1" ht="23.25" customHeight="1">
      <c r="A54" s="227" t="s">
        <v>1264</v>
      </c>
      <c r="B54" s="71"/>
      <c r="C54" s="72"/>
      <c r="D54" s="72"/>
      <c r="E54" s="220" t="s">
        <v>82</v>
      </c>
      <c r="F54" s="219"/>
      <c r="G54" s="219"/>
      <c r="H54" s="219"/>
      <c r="I54" s="219"/>
      <c r="J54" s="72"/>
      <c r="K54" s="220" t="s">
        <v>83</v>
      </c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9"/>
      <c r="Z54" s="219"/>
      <c r="AA54" s="219"/>
      <c r="AB54" s="219"/>
      <c r="AC54" s="219"/>
      <c r="AD54" s="219"/>
      <c r="AE54" s="219"/>
      <c r="AF54" s="219"/>
      <c r="AG54" s="218">
        <f>'001-2 - Zdravotně technic...'!$J$29</f>
        <v>0</v>
      </c>
      <c r="AH54" s="219"/>
      <c r="AI54" s="219"/>
      <c r="AJ54" s="219"/>
      <c r="AK54" s="219"/>
      <c r="AL54" s="219"/>
      <c r="AM54" s="219"/>
      <c r="AN54" s="218">
        <f>SUM($AG$54,$AT$54)</f>
        <v>0</v>
      </c>
      <c r="AO54" s="219"/>
      <c r="AP54" s="219"/>
      <c r="AQ54" s="73" t="s">
        <v>80</v>
      </c>
      <c r="AR54" s="71"/>
      <c r="AS54" s="74">
        <v>0</v>
      </c>
      <c r="AT54" s="75">
        <f>ROUND(SUM($AV$54:$AW$54),2)</f>
        <v>0</v>
      </c>
      <c r="AU54" s="76">
        <f>'001-2 - Zdravotně technic...'!$P$86</f>
        <v>0</v>
      </c>
      <c r="AV54" s="75">
        <f>'001-2 - Zdravotně technic...'!$J$32</f>
        <v>0</v>
      </c>
      <c r="AW54" s="75">
        <f>'001-2 - Zdravotně technic...'!$J$33</f>
        <v>0</v>
      </c>
      <c r="AX54" s="75">
        <f>'001-2 - Zdravotně technic...'!$J$34</f>
        <v>0</v>
      </c>
      <c r="AY54" s="75">
        <f>'001-2 - Zdravotně technic...'!$J$35</f>
        <v>0</v>
      </c>
      <c r="AZ54" s="75">
        <f>'001-2 - Zdravotně technic...'!$F$32</f>
        <v>0</v>
      </c>
      <c r="BA54" s="75">
        <f>'001-2 - Zdravotně technic...'!$F$33</f>
        <v>0</v>
      </c>
      <c r="BB54" s="75">
        <f>'001-2 - Zdravotně technic...'!$F$34</f>
        <v>0</v>
      </c>
      <c r="BC54" s="75">
        <f>'001-2 - Zdravotně technic...'!$F$35</f>
        <v>0</v>
      </c>
      <c r="BD54" s="77">
        <f>'001-2 - Zdravotně technic...'!$F$36</f>
        <v>0</v>
      </c>
      <c r="BT54" s="70" t="s">
        <v>77</v>
      </c>
      <c r="BV54" s="70" t="s">
        <v>70</v>
      </c>
      <c r="BW54" s="70" t="s">
        <v>84</v>
      </c>
      <c r="BX54" s="70" t="s">
        <v>76</v>
      </c>
    </row>
    <row r="55" spans="1:76" s="70" customFormat="1" ht="23.25" customHeight="1">
      <c r="A55" s="227" t="s">
        <v>1264</v>
      </c>
      <c r="B55" s="71"/>
      <c r="C55" s="72"/>
      <c r="D55" s="72"/>
      <c r="E55" s="220" t="s">
        <v>85</v>
      </c>
      <c r="F55" s="219"/>
      <c r="G55" s="219"/>
      <c r="H55" s="219"/>
      <c r="I55" s="219"/>
      <c r="J55" s="72"/>
      <c r="K55" s="220" t="s">
        <v>86</v>
      </c>
      <c r="L55" s="219"/>
      <c r="M55" s="219"/>
      <c r="N55" s="219"/>
      <c r="O55" s="219"/>
      <c r="P55" s="219"/>
      <c r="Q55" s="219"/>
      <c r="R55" s="219"/>
      <c r="S55" s="219"/>
      <c r="T55" s="219"/>
      <c r="U55" s="219"/>
      <c r="V55" s="219"/>
      <c r="W55" s="219"/>
      <c r="X55" s="219"/>
      <c r="Y55" s="219"/>
      <c r="Z55" s="219"/>
      <c r="AA55" s="219"/>
      <c r="AB55" s="219"/>
      <c r="AC55" s="219"/>
      <c r="AD55" s="219"/>
      <c r="AE55" s="219"/>
      <c r="AF55" s="219"/>
      <c r="AG55" s="218">
        <f>'001-3 - Ústřední vytápění'!$J$29</f>
        <v>0</v>
      </c>
      <c r="AH55" s="219"/>
      <c r="AI55" s="219"/>
      <c r="AJ55" s="219"/>
      <c r="AK55" s="219"/>
      <c r="AL55" s="219"/>
      <c r="AM55" s="219"/>
      <c r="AN55" s="218">
        <f>SUM($AG$55,$AT$55)</f>
        <v>0</v>
      </c>
      <c r="AO55" s="219"/>
      <c r="AP55" s="219"/>
      <c r="AQ55" s="73" t="s">
        <v>80</v>
      </c>
      <c r="AR55" s="71"/>
      <c r="AS55" s="74">
        <v>0</v>
      </c>
      <c r="AT55" s="75">
        <f>ROUND(SUM($AV$55:$AW$55),2)</f>
        <v>0</v>
      </c>
      <c r="AU55" s="76">
        <f>'001-3 - Ústřední vytápění'!$P$89</f>
        <v>0</v>
      </c>
      <c r="AV55" s="75">
        <f>'001-3 - Ústřední vytápění'!$J$32</f>
        <v>0</v>
      </c>
      <c r="AW55" s="75">
        <f>'001-3 - Ústřední vytápění'!$J$33</f>
        <v>0</v>
      </c>
      <c r="AX55" s="75">
        <f>'001-3 - Ústřední vytápění'!$J$34</f>
        <v>0</v>
      </c>
      <c r="AY55" s="75">
        <f>'001-3 - Ústřední vytápění'!$J$35</f>
        <v>0</v>
      </c>
      <c r="AZ55" s="75">
        <f>'001-3 - Ústřední vytápění'!$F$32</f>
        <v>0</v>
      </c>
      <c r="BA55" s="75">
        <f>'001-3 - Ústřední vytápění'!$F$33</f>
        <v>0</v>
      </c>
      <c r="BB55" s="75">
        <f>'001-3 - Ústřední vytápění'!$F$34</f>
        <v>0</v>
      </c>
      <c r="BC55" s="75">
        <f>'001-3 - Ústřední vytápění'!$F$35</f>
        <v>0</v>
      </c>
      <c r="BD55" s="77">
        <f>'001-3 - Ústřední vytápění'!$F$36</f>
        <v>0</v>
      </c>
      <c r="BT55" s="70" t="s">
        <v>77</v>
      </c>
      <c r="BV55" s="70" t="s">
        <v>70</v>
      </c>
      <c r="BW55" s="70" t="s">
        <v>87</v>
      </c>
      <c r="BX55" s="70" t="s">
        <v>76</v>
      </c>
    </row>
    <row r="56" spans="1:76" s="70" customFormat="1" ht="23.25" customHeight="1">
      <c r="A56" s="227" t="s">
        <v>1264</v>
      </c>
      <c r="B56" s="71"/>
      <c r="C56" s="72"/>
      <c r="D56" s="72"/>
      <c r="E56" s="220" t="s">
        <v>88</v>
      </c>
      <c r="F56" s="219"/>
      <c r="G56" s="219"/>
      <c r="H56" s="219"/>
      <c r="I56" s="219"/>
      <c r="J56" s="72"/>
      <c r="K56" s="220" t="s">
        <v>89</v>
      </c>
      <c r="L56" s="219"/>
      <c r="M56" s="219"/>
      <c r="N56" s="219"/>
      <c r="O56" s="219"/>
      <c r="P56" s="219"/>
      <c r="Q56" s="219"/>
      <c r="R56" s="219"/>
      <c r="S56" s="219"/>
      <c r="T56" s="219"/>
      <c r="U56" s="219"/>
      <c r="V56" s="219"/>
      <c r="W56" s="219"/>
      <c r="X56" s="219"/>
      <c r="Y56" s="219"/>
      <c r="Z56" s="219"/>
      <c r="AA56" s="219"/>
      <c r="AB56" s="219"/>
      <c r="AC56" s="219"/>
      <c r="AD56" s="219"/>
      <c r="AE56" s="219"/>
      <c r="AF56" s="219"/>
      <c r="AG56" s="218">
        <f>'001-4 - Vzduchotechnika'!$J$29</f>
        <v>0</v>
      </c>
      <c r="AH56" s="219"/>
      <c r="AI56" s="219"/>
      <c r="AJ56" s="219"/>
      <c r="AK56" s="219"/>
      <c r="AL56" s="219"/>
      <c r="AM56" s="219"/>
      <c r="AN56" s="218">
        <f>SUM($AG$56,$AT$56)</f>
        <v>0</v>
      </c>
      <c r="AO56" s="219"/>
      <c r="AP56" s="219"/>
      <c r="AQ56" s="73" t="s">
        <v>80</v>
      </c>
      <c r="AR56" s="71"/>
      <c r="AS56" s="74">
        <v>0</v>
      </c>
      <c r="AT56" s="75">
        <f>ROUND(SUM($AV$56:$AW$56),2)</f>
        <v>0</v>
      </c>
      <c r="AU56" s="76">
        <f>'001-4 - Vzduchotechnika'!$P$84</f>
        <v>0</v>
      </c>
      <c r="AV56" s="75">
        <f>'001-4 - Vzduchotechnika'!$J$32</f>
        <v>0</v>
      </c>
      <c r="AW56" s="75">
        <f>'001-4 - Vzduchotechnika'!$J$33</f>
        <v>0</v>
      </c>
      <c r="AX56" s="75">
        <f>'001-4 - Vzduchotechnika'!$J$34</f>
        <v>0</v>
      </c>
      <c r="AY56" s="75">
        <f>'001-4 - Vzduchotechnika'!$J$35</f>
        <v>0</v>
      </c>
      <c r="AZ56" s="75">
        <f>'001-4 - Vzduchotechnika'!$F$32</f>
        <v>0</v>
      </c>
      <c r="BA56" s="75">
        <f>'001-4 - Vzduchotechnika'!$F$33</f>
        <v>0</v>
      </c>
      <c r="BB56" s="75">
        <f>'001-4 - Vzduchotechnika'!$F$34</f>
        <v>0</v>
      </c>
      <c r="BC56" s="75">
        <f>'001-4 - Vzduchotechnika'!$F$35</f>
        <v>0</v>
      </c>
      <c r="BD56" s="77">
        <f>'001-4 - Vzduchotechnika'!$F$36</f>
        <v>0</v>
      </c>
      <c r="BT56" s="70" t="s">
        <v>77</v>
      </c>
      <c r="BV56" s="70" t="s">
        <v>70</v>
      </c>
      <c r="BW56" s="70" t="s">
        <v>90</v>
      </c>
      <c r="BX56" s="70" t="s">
        <v>76</v>
      </c>
    </row>
    <row r="57" spans="1:76" s="70" customFormat="1" ht="23.25" customHeight="1">
      <c r="A57" s="227" t="s">
        <v>1264</v>
      </c>
      <c r="B57" s="71"/>
      <c r="C57" s="72"/>
      <c r="D57" s="72"/>
      <c r="E57" s="220" t="s">
        <v>91</v>
      </c>
      <c r="F57" s="219"/>
      <c r="G57" s="219"/>
      <c r="H57" s="219"/>
      <c r="I57" s="219"/>
      <c r="J57" s="72"/>
      <c r="K57" s="220" t="s">
        <v>92</v>
      </c>
      <c r="L57" s="219"/>
      <c r="M57" s="219"/>
      <c r="N57" s="219"/>
      <c r="O57" s="219"/>
      <c r="P57" s="219"/>
      <c r="Q57" s="219"/>
      <c r="R57" s="219"/>
      <c r="S57" s="219"/>
      <c r="T57" s="219"/>
      <c r="U57" s="219"/>
      <c r="V57" s="219"/>
      <c r="W57" s="219"/>
      <c r="X57" s="219"/>
      <c r="Y57" s="219"/>
      <c r="Z57" s="219"/>
      <c r="AA57" s="219"/>
      <c r="AB57" s="219"/>
      <c r="AC57" s="219"/>
      <c r="AD57" s="219"/>
      <c r="AE57" s="219"/>
      <c r="AF57" s="219"/>
      <c r="AG57" s="218">
        <f>'001-5 - Silnoproudé rozvody'!$J$29</f>
        <v>0</v>
      </c>
      <c r="AH57" s="219"/>
      <c r="AI57" s="219"/>
      <c r="AJ57" s="219"/>
      <c r="AK57" s="219"/>
      <c r="AL57" s="219"/>
      <c r="AM57" s="219"/>
      <c r="AN57" s="218">
        <f>SUM($AG$57,$AT$57)</f>
        <v>0</v>
      </c>
      <c r="AO57" s="219"/>
      <c r="AP57" s="219"/>
      <c r="AQ57" s="73" t="s">
        <v>80</v>
      </c>
      <c r="AR57" s="71"/>
      <c r="AS57" s="78">
        <v>0</v>
      </c>
      <c r="AT57" s="79">
        <f>ROUND(SUM($AV$57:$AW$57),2)</f>
        <v>0</v>
      </c>
      <c r="AU57" s="80">
        <f>'001-5 - Silnoproudé rozvody'!$P$84</f>
        <v>0</v>
      </c>
      <c r="AV57" s="79">
        <f>'001-5 - Silnoproudé rozvody'!$J$32</f>
        <v>0</v>
      </c>
      <c r="AW57" s="79">
        <f>'001-5 - Silnoproudé rozvody'!$J$33</f>
        <v>0</v>
      </c>
      <c r="AX57" s="79">
        <f>'001-5 - Silnoproudé rozvody'!$J$34</f>
        <v>0</v>
      </c>
      <c r="AY57" s="79">
        <f>'001-5 - Silnoproudé rozvody'!$J$35</f>
        <v>0</v>
      </c>
      <c r="AZ57" s="79">
        <f>'001-5 - Silnoproudé rozvody'!$F$32</f>
        <v>0</v>
      </c>
      <c r="BA57" s="79">
        <f>'001-5 - Silnoproudé rozvody'!$F$33</f>
        <v>0</v>
      </c>
      <c r="BB57" s="79">
        <f>'001-5 - Silnoproudé rozvody'!$F$34</f>
        <v>0</v>
      </c>
      <c r="BC57" s="79">
        <f>'001-5 - Silnoproudé rozvody'!$F$35</f>
        <v>0</v>
      </c>
      <c r="BD57" s="81">
        <f>'001-5 - Silnoproudé rozvody'!$F$36</f>
        <v>0</v>
      </c>
      <c r="BT57" s="70" t="s">
        <v>77</v>
      </c>
      <c r="BV57" s="70" t="s">
        <v>70</v>
      </c>
      <c r="BW57" s="70" t="s">
        <v>93</v>
      </c>
      <c r="BX57" s="70" t="s">
        <v>76</v>
      </c>
    </row>
    <row r="58" spans="2:44" s="6" customFormat="1" ht="30" customHeight="1">
      <c r="B58" s="22"/>
      <c r="AR58" s="22"/>
    </row>
    <row r="59" spans="2:44" s="6" customFormat="1" ht="7.5" customHeight="1">
      <c r="B59" s="36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22"/>
    </row>
  </sheetData>
  <sheetProtection/>
  <mergeCells count="61">
    <mergeCell ref="AR2:BE2"/>
    <mergeCell ref="AN57:AP57"/>
    <mergeCell ref="AG57:AM57"/>
    <mergeCell ref="E57:I57"/>
    <mergeCell ref="K57:AF57"/>
    <mergeCell ref="AG51:AM51"/>
    <mergeCell ref="AN51:AP51"/>
    <mergeCell ref="AN55:AP55"/>
    <mergeCell ref="AG55:AM55"/>
    <mergeCell ref="E55:I55"/>
    <mergeCell ref="K55:AF55"/>
    <mergeCell ref="AN56:AP56"/>
    <mergeCell ref="AG56:AM56"/>
    <mergeCell ref="E56:I56"/>
    <mergeCell ref="K56:AF56"/>
    <mergeCell ref="AN53:AP53"/>
    <mergeCell ref="AG53:AM53"/>
    <mergeCell ref="E53:I53"/>
    <mergeCell ref="K53:AF53"/>
    <mergeCell ref="AN54:AP54"/>
    <mergeCell ref="AG54:AM54"/>
    <mergeCell ref="E54:I54"/>
    <mergeCell ref="K54:AF54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3" location="'001-1 - Stavební část'!C2" tooltip="001-1 - Stavební část" display="/"/>
    <hyperlink ref="A54" location="'001-2 - Zdravotně technic...'!C2" tooltip="001-2 - Zdravotně technic..." display="/"/>
    <hyperlink ref="A55" location="'001-3 - Ústřední vytápění'!C2" tooltip="001-3 - Ústřední vytápění" display="/"/>
    <hyperlink ref="A56" location="'001-4 - Vzduchotechnika'!C2" tooltip="001-4 - Vzduchotechnika" display="/"/>
    <hyperlink ref="A57" location="'001-5 - Silnoproudé rozvody'!C2" tooltip="001-5 - Silnoproudé rozvody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3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33203125" defaultRowHeight="12" customHeight="1"/>
  <cols>
    <col min="1" max="1" width="9" style="2" customWidth="1"/>
    <col min="2" max="2" width="1.83203125" style="2" customWidth="1"/>
    <col min="3" max="3" width="4.5" style="2" customWidth="1"/>
    <col min="4" max="4" width="4.66015625" style="2" customWidth="1"/>
    <col min="5" max="5" width="18.5" style="2" customWidth="1"/>
    <col min="6" max="6" width="97.33203125" style="2" customWidth="1"/>
    <col min="7" max="7" width="9.33203125" style="2" customWidth="1"/>
    <col min="8" max="8" width="12" style="2" customWidth="1"/>
    <col min="9" max="9" width="13.5" style="2" customWidth="1"/>
    <col min="10" max="10" width="25.16015625" style="2" customWidth="1"/>
    <col min="11" max="11" width="16.5" style="2" customWidth="1"/>
    <col min="12" max="12" width="11.33203125" style="1" customWidth="1"/>
    <col min="13" max="18" width="11.33203125" style="2" hidden="1" customWidth="1"/>
    <col min="19" max="19" width="8.66015625" style="2" hidden="1" customWidth="1"/>
    <col min="20" max="20" width="31.83203125" style="2" hidden="1" customWidth="1"/>
    <col min="21" max="21" width="17.5" style="2" hidden="1" customWidth="1"/>
    <col min="22" max="22" width="13.33203125" style="2" customWidth="1"/>
    <col min="23" max="23" width="17.5" style="2" customWidth="1"/>
    <col min="24" max="24" width="13.16015625" style="2" customWidth="1"/>
    <col min="25" max="25" width="16.16015625" style="2" customWidth="1"/>
    <col min="26" max="26" width="11.83203125" style="2" customWidth="1"/>
    <col min="27" max="27" width="16.16015625" style="2" customWidth="1"/>
    <col min="28" max="28" width="17.5" style="2" customWidth="1"/>
    <col min="29" max="29" width="11.83203125" style="2" customWidth="1"/>
    <col min="30" max="30" width="16.16015625" style="2" customWidth="1"/>
    <col min="31" max="31" width="17.5" style="2" customWidth="1"/>
    <col min="32" max="43" width="11.33203125" style="1" customWidth="1"/>
    <col min="44" max="65" width="11.33203125" style="2" hidden="1" customWidth="1"/>
    <col min="66" max="16384" width="11.33203125" style="1" customWidth="1"/>
  </cols>
  <sheetData>
    <row r="1" spans="1:256" s="3" customFormat="1" ht="22.5" customHeight="1">
      <c r="A1" s="5"/>
      <c r="B1" s="229"/>
      <c r="C1" s="229"/>
      <c r="D1" s="228" t="s">
        <v>1</v>
      </c>
      <c r="E1" s="229"/>
      <c r="F1" s="230" t="s">
        <v>1265</v>
      </c>
      <c r="G1" s="235" t="s">
        <v>1266</v>
      </c>
      <c r="H1" s="235"/>
      <c r="I1" s="229"/>
      <c r="J1" s="230" t="s">
        <v>1267</v>
      </c>
      <c r="K1" s="228" t="s">
        <v>94</v>
      </c>
      <c r="L1" s="230" t="s">
        <v>1268</v>
      </c>
      <c r="M1" s="230"/>
      <c r="N1" s="230"/>
      <c r="O1" s="230"/>
      <c r="P1" s="230"/>
      <c r="Q1" s="230"/>
      <c r="R1" s="230"/>
      <c r="S1" s="230"/>
      <c r="T1" s="230"/>
      <c r="U1" s="226"/>
      <c r="V1" s="226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56" s="2" customFormat="1" ht="37.5" customHeight="1">
      <c r="C2" s="2"/>
      <c r="L2" s="223" t="s">
        <v>5</v>
      </c>
      <c r="M2" s="190"/>
      <c r="N2" s="190"/>
      <c r="O2" s="190"/>
      <c r="P2" s="190"/>
      <c r="Q2" s="190"/>
      <c r="R2" s="190"/>
      <c r="S2" s="190"/>
      <c r="T2" s="190"/>
      <c r="U2" s="190"/>
      <c r="V2" s="190"/>
      <c r="AT2" s="2" t="s">
        <v>81</v>
      </c>
      <c r="AZ2" s="6" t="s">
        <v>95</v>
      </c>
      <c r="BA2" s="6" t="s">
        <v>96</v>
      </c>
      <c r="BB2" s="6" t="s">
        <v>96</v>
      </c>
      <c r="BC2" s="6" t="s">
        <v>97</v>
      </c>
      <c r="BD2" s="6" t="s">
        <v>77</v>
      </c>
    </row>
    <row r="3" spans="2:5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2" t="s">
        <v>77</v>
      </c>
      <c r="AZ3" s="6" t="s">
        <v>98</v>
      </c>
      <c r="BA3" s="6" t="s">
        <v>96</v>
      </c>
      <c r="BB3" s="6" t="s">
        <v>96</v>
      </c>
      <c r="BC3" s="6" t="s">
        <v>99</v>
      </c>
      <c r="BD3" s="6" t="s">
        <v>77</v>
      </c>
    </row>
    <row r="4" spans="2:56" s="2" customFormat="1" ht="37.5" customHeight="1">
      <c r="B4" s="10"/>
      <c r="D4" s="11" t="s">
        <v>100</v>
      </c>
      <c r="K4" s="12"/>
      <c r="M4" s="13" t="s">
        <v>10</v>
      </c>
      <c r="AT4" s="2" t="s">
        <v>3</v>
      </c>
      <c r="AZ4" s="6" t="s">
        <v>101</v>
      </c>
      <c r="BA4" s="6" t="s">
        <v>96</v>
      </c>
      <c r="BB4" s="6" t="s">
        <v>96</v>
      </c>
      <c r="BC4" s="6" t="s">
        <v>102</v>
      </c>
      <c r="BD4" s="6" t="s">
        <v>77</v>
      </c>
    </row>
    <row r="5" spans="2:56" s="2" customFormat="1" ht="7.5" customHeight="1">
      <c r="B5" s="10"/>
      <c r="K5" s="12"/>
      <c r="AZ5" s="6" t="s">
        <v>103</v>
      </c>
      <c r="BA5" s="6" t="s">
        <v>96</v>
      </c>
      <c r="BB5" s="6" t="s">
        <v>96</v>
      </c>
      <c r="BC5" s="6" t="s">
        <v>104</v>
      </c>
      <c r="BD5" s="6" t="s">
        <v>77</v>
      </c>
    </row>
    <row r="6" spans="2:56" s="2" customFormat="1" ht="13.5" customHeight="1">
      <c r="B6" s="10"/>
      <c r="D6" s="18" t="s">
        <v>16</v>
      </c>
      <c r="K6" s="12"/>
      <c r="AZ6" s="6" t="s">
        <v>105</v>
      </c>
      <c r="BA6" s="6" t="s">
        <v>96</v>
      </c>
      <c r="BB6" s="6" t="s">
        <v>96</v>
      </c>
      <c r="BC6" s="6" t="s">
        <v>106</v>
      </c>
      <c r="BD6" s="6" t="s">
        <v>77</v>
      </c>
    </row>
    <row r="7" spans="2:56" s="2" customFormat="1" ht="13.5" customHeight="1">
      <c r="B7" s="10"/>
      <c r="E7" s="224" t="str">
        <f>'Rekapitulace stavby'!$K$6</f>
        <v>ZŠ Komenského Trutnov - úprava družiny</v>
      </c>
      <c r="F7" s="190"/>
      <c r="G7" s="190"/>
      <c r="H7" s="190"/>
      <c r="K7" s="12"/>
      <c r="AZ7" s="6" t="s">
        <v>107</v>
      </c>
      <c r="BA7" s="6" t="s">
        <v>96</v>
      </c>
      <c r="BB7" s="6" t="s">
        <v>96</v>
      </c>
      <c r="BC7" s="6" t="s">
        <v>108</v>
      </c>
      <c r="BD7" s="6" t="s">
        <v>77</v>
      </c>
    </row>
    <row r="8" spans="2:56" s="2" customFormat="1" ht="13.5" customHeight="1">
      <c r="B8" s="10"/>
      <c r="D8" s="18" t="s">
        <v>109</v>
      </c>
      <c r="K8" s="12"/>
      <c r="AZ8" s="6" t="s">
        <v>110</v>
      </c>
      <c r="BA8" s="6" t="s">
        <v>96</v>
      </c>
      <c r="BB8" s="6" t="s">
        <v>96</v>
      </c>
      <c r="BC8" s="6" t="s">
        <v>111</v>
      </c>
      <c r="BD8" s="6" t="s">
        <v>77</v>
      </c>
    </row>
    <row r="9" spans="2:56" s="82" customFormat="1" ht="14.25" customHeight="1">
      <c r="B9" s="83"/>
      <c r="E9" s="224" t="s">
        <v>112</v>
      </c>
      <c r="F9" s="225"/>
      <c r="G9" s="225"/>
      <c r="H9" s="225"/>
      <c r="K9" s="84"/>
      <c r="AZ9" s="6" t="s">
        <v>113</v>
      </c>
      <c r="BA9" s="6" t="s">
        <v>96</v>
      </c>
      <c r="BB9" s="6" t="s">
        <v>96</v>
      </c>
      <c r="BC9" s="6" t="s">
        <v>114</v>
      </c>
      <c r="BD9" s="6" t="s">
        <v>77</v>
      </c>
    </row>
    <row r="10" spans="2:56" s="6" customFormat="1" ht="13.5" customHeight="1">
      <c r="B10" s="85"/>
      <c r="D10" s="18" t="s">
        <v>115</v>
      </c>
      <c r="K10" s="86"/>
      <c r="AZ10" s="6" t="s">
        <v>116</v>
      </c>
      <c r="BA10" s="6" t="s">
        <v>96</v>
      </c>
      <c r="BB10" s="6" t="s">
        <v>96</v>
      </c>
      <c r="BC10" s="6" t="s">
        <v>117</v>
      </c>
      <c r="BD10" s="6" t="s">
        <v>77</v>
      </c>
    </row>
    <row r="11" spans="2:56" s="6" customFormat="1" ht="37.5" customHeight="1">
      <c r="B11" s="85"/>
      <c r="E11" s="206" t="s">
        <v>118</v>
      </c>
      <c r="F11" s="191"/>
      <c r="G11" s="191"/>
      <c r="H11" s="191"/>
      <c r="K11" s="86"/>
      <c r="AZ11" s="6" t="s">
        <v>119</v>
      </c>
      <c r="BA11" s="6" t="s">
        <v>96</v>
      </c>
      <c r="BB11" s="6" t="s">
        <v>96</v>
      </c>
      <c r="BC11" s="6" t="s">
        <v>120</v>
      </c>
      <c r="BD11" s="6" t="s">
        <v>77</v>
      </c>
    </row>
    <row r="12" spans="2:11" s="6" customFormat="1" ht="12" customHeight="1">
      <c r="B12" s="85"/>
      <c r="K12" s="86"/>
    </row>
    <row r="13" spans="2:11" s="6" customFormat="1" ht="15" customHeight="1">
      <c r="B13" s="85"/>
      <c r="D13" s="18" t="s">
        <v>18</v>
      </c>
      <c r="F13" s="16"/>
      <c r="I13" s="18" t="s">
        <v>19</v>
      </c>
      <c r="J13" s="16"/>
      <c r="K13" s="86"/>
    </row>
    <row r="14" spans="2:11" s="6" customFormat="1" ht="15" customHeight="1">
      <c r="B14" s="85"/>
      <c r="D14" s="18" t="s">
        <v>20</v>
      </c>
      <c r="F14" s="16" t="s">
        <v>21</v>
      </c>
      <c r="I14" s="18" t="s">
        <v>22</v>
      </c>
      <c r="J14" s="45" t="str">
        <f>'Rekapitulace stavby'!$AN$8</f>
        <v>30.03.2015</v>
      </c>
      <c r="K14" s="86"/>
    </row>
    <row r="15" spans="2:11" s="6" customFormat="1" ht="11.25" customHeight="1">
      <c r="B15" s="85"/>
      <c r="K15" s="86"/>
    </row>
    <row r="16" spans="2:11" s="6" customFormat="1" ht="15" customHeight="1">
      <c r="B16" s="85"/>
      <c r="D16" s="18" t="s">
        <v>24</v>
      </c>
      <c r="I16" s="18" t="s">
        <v>25</v>
      </c>
      <c r="J16" s="16"/>
      <c r="K16" s="86"/>
    </row>
    <row r="17" spans="2:11" s="6" customFormat="1" ht="18" customHeight="1">
      <c r="B17" s="85"/>
      <c r="E17" s="16" t="s">
        <v>26</v>
      </c>
      <c r="I17" s="18" t="s">
        <v>27</v>
      </c>
      <c r="J17" s="16"/>
      <c r="K17" s="86"/>
    </row>
    <row r="18" spans="2:11" s="6" customFormat="1" ht="7.5" customHeight="1">
      <c r="B18" s="85"/>
      <c r="K18" s="86"/>
    </row>
    <row r="19" spans="2:11" s="6" customFormat="1" ht="15" customHeight="1">
      <c r="B19" s="85"/>
      <c r="D19" s="18" t="s">
        <v>28</v>
      </c>
      <c r="I19" s="18" t="s">
        <v>25</v>
      </c>
      <c r="J19" s="16">
        <f>IF('Rekapitulace stavby'!$AN$13="Vyplň údaj","",IF('Rekapitulace stavby'!$AN$13="","",'Rekapitulace stavby'!$AN$13))</f>
      </c>
      <c r="K19" s="86"/>
    </row>
    <row r="20" spans="2:11" s="6" customFormat="1" ht="18" customHeight="1">
      <c r="B20" s="85"/>
      <c r="E20" s="16">
        <f>IF('Rekapitulace stavby'!$E$14="Vyplň údaj","",IF('Rekapitulace stavby'!$E$14="","",'Rekapitulace stavby'!$E$14))</f>
      </c>
      <c r="I20" s="18" t="s">
        <v>27</v>
      </c>
      <c r="J20" s="16">
        <f>IF('Rekapitulace stavby'!$AN$14="Vyplň údaj","",IF('Rekapitulace stavby'!$AN$14="","",'Rekapitulace stavby'!$AN$14))</f>
      </c>
      <c r="K20" s="86"/>
    </row>
    <row r="21" spans="2:11" s="6" customFormat="1" ht="7.5" customHeight="1">
      <c r="B21" s="85"/>
      <c r="K21" s="86"/>
    </row>
    <row r="22" spans="2:11" s="6" customFormat="1" ht="15" customHeight="1">
      <c r="B22" s="85"/>
      <c r="D22" s="18" t="s">
        <v>30</v>
      </c>
      <c r="I22" s="18" t="s">
        <v>25</v>
      </c>
      <c r="J22" s="16"/>
      <c r="K22" s="86"/>
    </row>
    <row r="23" spans="2:11" s="6" customFormat="1" ht="18" customHeight="1">
      <c r="B23" s="85"/>
      <c r="E23" s="16" t="s">
        <v>31</v>
      </c>
      <c r="I23" s="18" t="s">
        <v>27</v>
      </c>
      <c r="J23" s="16"/>
      <c r="K23" s="86"/>
    </row>
    <row r="24" spans="2:11" s="6" customFormat="1" ht="7.5" customHeight="1">
      <c r="B24" s="85"/>
      <c r="K24" s="86"/>
    </row>
    <row r="25" spans="2:11" s="6" customFormat="1" ht="15" customHeight="1">
      <c r="B25" s="85"/>
      <c r="D25" s="18" t="s">
        <v>33</v>
      </c>
      <c r="K25" s="86"/>
    </row>
    <row r="26" spans="2:11" s="82" customFormat="1" ht="13.5" customHeight="1">
      <c r="B26" s="83"/>
      <c r="E26" s="196"/>
      <c r="F26" s="225"/>
      <c r="G26" s="225"/>
      <c r="H26" s="225"/>
      <c r="K26" s="84"/>
    </row>
    <row r="27" spans="2:11" s="6" customFormat="1" ht="7.5" customHeight="1">
      <c r="B27" s="85"/>
      <c r="K27" s="86"/>
    </row>
    <row r="28" spans="2:11" s="6" customFormat="1" ht="7.5" customHeight="1">
      <c r="B28" s="85"/>
      <c r="D28" s="87"/>
      <c r="E28" s="87"/>
      <c r="F28" s="87"/>
      <c r="G28" s="87"/>
      <c r="H28" s="87"/>
      <c r="I28" s="87"/>
      <c r="J28" s="87"/>
      <c r="K28" s="88"/>
    </row>
    <row r="29" spans="2:11" s="6" customFormat="1" ht="26.25" customHeight="1">
      <c r="B29" s="85"/>
      <c r="D29" s="89" t="s">
        <v>34</v>
      </c>
      <c r="J29" s="55">
        <f>ROUND($J$98,2)</f>
        <v>0</v>
      </c>
      <c r="K29" s="86"/>
    </row>
    <row r="30" spans="2:11" s="6" customFormat="1" ht="7.5" customHeight="1">
      <c r="B30" s="85"/>
      <c r="D30" s="87"/>
      <c r="E30" s="87"/>
      <c r="F30" s="87"/>
      <c r="G30" s="87"/>
      <c r="H30" s="87"/>
      <c r="I30" s="87"/>
      <c r="J30" s="87"/>
      <c r="K30" s="88"/>
    </row>
    <row r="31" spans="2:11" s="6" customFormat="1" ht="15" customHeight="1">
      <c r="B31" s="85"/>
      <c r="F31" s="26" t="s">
        <v>36</v>
      </c>
      <c r="I31" s="26" t="s">
        <v>35</v>
      </c>
      <c r="J31" s="26" t="s">
        <v>37</v>
      </c>
      <c r="K31" s="86"/>
    </row>
    <row r="32" spans="2:11" s="6" customFormat="1" ht="15" customHeight="1">
      <c r="B32" s="85"/>
      <c r="D32" s="28" t="s">
        <v>38</v>
      </c>
      <c r="E32" s="28" t="s">
        <v>39</v>
      </c>
      <c r="F32" s="90">
        <f>ROUND(SUM($BE$98:$BE$531),2)</f>
        <v>0</v>
      </c>
      <c r="I32" s="91">
        <v>0.21</v>
      </c>
      <c r="J32" s="90">
        <f>ROUND(ROUND((SUM($BE$98:$BE$531)),2)*$I$32,2)</f>
        <v>0</v>
      </c>
      <c r="K32" s="86"/>
    </row>
    <row r="33" spans="2:11" s="6" customFormat="1" ht="15" customHeight="1">
      <c r="B33" s="85"/>
      <c r="E33" s="28" t="s">
        <v>40</v>
      </c>
      <c r="F33" s="90">
        <f>ROUND(SUM($BF$98:$BF$531),2)</f>
        <v>0</v>
      </c>
      <c r="I33" s="91">
        <v>0.15</v>
      </c>
      <c r="J33" s="90">
        <f>ROUND(ROUND((SUM($BF$98:$BF$531)),2)*$I$33,2)</f>
        <v>0</v>
      </c>
      <c r="K33" s="86"/>
    </row>
    <row r="34" spans="2:11" s="6" customFormat="1" ht="15" customHeight="1" hidden="1">
      <c r="B34" s="85"/>
      <c r="E34" s="28" t="s">
        <v>41</v>
      </c>
      <c r="F34" s="90">
        <f>ROUND(SUM($BG$98:$BG$531),2)</f>
        <v>0</v>
      </c>
      <c r="I34" s="91">
        <v>0.21</v>
      </c>
      <c r="J34" s="90">
        <v>0</v>
      </c>
      <c r="K34" s="86"/>
    </row>
    <row r="35" spans="2:11" s="6" customFormat="1" ht="15" customHeight="1" hidden="1">
      <c r="B35" s="85"/>
      <c r="E35" s="28" t="s">
        <v>42</v>
      </c>
      <c r="F35" s="90">
        <f>ROUND(SUM($BH$98:$BH$531),2)</f>
        <v>0</v>
      </c>
      <c r="I35" s="91">
        <v>0.15</v>
      </c>
      <c r="J35" s="90">
        <v>0</v>
      </c>
      <c r="K35" s="86"/>
    </row>
    <row r="36" spans="2:11" s="6" customFormat="1" ht="15" customHeight="1" hidden="1">
      <c r="B36" s="85"/>
      <c r="E36" s="28" t="s">
        <v>43</v>
      </c>
      <c r="F36" s="90">
        <f>ROUND(SUM($BI$98:$BI$531),2)</f>
        <v>0</v>
      </c>
      <c r="I36" s="91">
        <v>0</v>
      </c>
      <c r="J36" s="90">
        <v>0</v>
      </c>
      <c r="K36" s="86"/>
    </row>
    <row r="37" spans="2:11" s="6" customFormat="1" ht="7.5" customHeight="1">
      <c r="B37" s="85"/>
      <c r="K37" s="86"/>
    </row>
    <row r="38" spans="2:11" s="6" customFormat="1" ht="26.25" customHeight="1">
      <c r="B38" s="85"/>
      <c r="C38" s="92"/>
      <c r="D38" s="31" t="s">
        <v>44</v>
      </c>
      <c r="E38" s="93"/>
      <c r="F38" s="93"/>
      <c r="G38" s="94" t="s">
        <v>45</v>
      </c>
      <c r="H38" s="33" t="s">
        <v>46</v>
      </c>
      <c r="I38" s="93"/>
      <c r="J38" s="34">
        <f>SUM($J$29:$J$36)</f>
        <v>0</v>
      </c>
      <c r="K38" s="95"/>
    </row>
    <row r="39" spans="2:11" s="6" customFormat="1" ht="15" customHeight="1">
      <c r="B39" s="96"/>
      <c r="C39" s="97"/>
      <c r="D39" s="97"/>
      <c r="E39" s="97"/>
      <c r="F39" s="97"/>
      <c r="G39" s="97"/>
      <c r="H39" s="97"/>
      <c r="I39" s="97"/>
      <c r="J39" s="97"/>
      <c r="K39" s="98"/>
    </row>
    <row r="43" spans="2:11" s="6" customFormat="1" ht="7.5" customHeight="1">
      <c r="B43" s="99"/>
      <c r="C43" s="100"/>
      <c r="D43" s="100"/>
      <c r="E43" s="100"/>
      <c r="F43" s="100"/>
      <c r="G43" s="100"/>
      <c r="H43" s="100"/>
      <c r="I43" s="100"/>
      <c r="J43" s="100"/>
      <c r="K43" s="101"/>
    </row>
    <row r="44" spans="2:11" s="6" customFormat="1" ht="37.5" customHeight="1">
      <c r="B44" s="85"/>
      <c r="C44" s="11" t="s">
        <v>121</v>
      </c>
      <c r="K44" s="86"/>
    </row>
    <row r="45" spans="2:11" s="6" customFormat="1" ht="7.5" customHeight="1">
      <c r="B45" s="85"/>
      <c r="K45" s="86"/>
    </row>
    <row r="46" spans="2:11" s="6" customFormat="1" ht="15" customHeight="1">
      <c r="B46" s="85"/>
      <c r="C46" s="18" t="s">
        <v>16</v>
      </c>
      <c r="K46" s="86"/>
    </row>
    <row r="47" spans="2:11" s="6" customFormat="1" ht="14.25" customHeight="1">
      <c r="B47" s="85"/>
      <c r="E47" s="224" t="str">
        <f>$E$7</f>
        <v>ZŠ Komenského Trutnov - úprava družiny</v>
      </c>
      <c r="F47" s="191"/>
      <c r="G47" s="191"/>
      <c r="H47" s="191"/>
      <c r="K47" s="86"/>
    </row>
    <row r="48" spans="2:11" s="2" customFormat="1" ht="13.5" customHeight="1">
      <c r="B48" s="10"/>
      <c r="C48" s="18" t="s">
        <v>109</v>
      </c>
      <c r="K48" s="12"/>
    </row>
    <row r="49" spans="2:11" s="6" customFormat="1" ht="14.25" customHeight="1">
      <c r="B49" s="85"/>
      <c r="E49" s="224" t="s">
        <v>112</v>
      </c>
      <c r="F49" s="191"/>
      <c r="G49" s="191"/>
      <c r="H49" s="191"/>
      <c r="K49" s="86"/>
    </row>
    <row r="50" spans="2:11" s="6" customFormat="1" ht="15" customHeight="1">
      <c r="B50" s="85"/>
      <c r="C50" s="18" t="s">
        <v>115</v>
      </c>
      <c r="K50" s="86"/>
    </row>
    <row r="51" spans="2:11" s="6" customFormat="1" ht="18" customHeight="1">
      <c r="B51" s="85"/>
      <c r="E51" s="206" t="str">
        <f>$E$11</f>
        <v>001-1 - Stavební část</v>
      </c>
      <c r="F51" s="191"/>
      <c r="G51" s="191"/>
      <c r="H51" s="191"/>
      <c r="K51" s="86"/>
    </row>
    <row r="52" spans="2:11" s="6" customFormat="1" ht="7.5" customHeight="1">
      <c r="B52" s="85"/>
      <c r="K52" s="86"/>
    </row>
    <row r="53" spans="2:11" s="6" customFormat="1" ht="18" customHeight="1">
      <c r="B53" s="85"/>
      <c r="C53" s="18" t="s">
        <v>20</v>
      </c>
      <c r="F53" s="16" t="str">
        <f>$F$14</f>
        <v>Trutnov</v>
      </c>
      <c r="I53" s="18" t="s">
        <v>22</v>
      </c>
      <c r="J53" s="45" t="str">
        <f>IF($J$14="","",$J$14)</f>
        <v>30.03.2015</v>
      </c>
      <c r="K53" s="86"/>
    </row>
    <row r="54" spans="2:11" s="6" customFormat="1" ht="7.5" customHeight="1">
      <c r="B54" s="85"/>
      <c r="K54" s="86"/>
    </row>
    <row r="55" spans="2:11" s="6" customFormat="1" ht="13.5" customHeight="1">
      <c r="B55" s="85"/>
      <c r="C55" s="18" t="s">
        <v>24</v>
      </c>
      <c r="F55" s="16" t="str">
        <f>$E$17</f>
        <v>ZŠ Komenského Trutnov</v>
      </c>
      <c r="I55" s="18" t="s">
        <v>30</v>
      </c>
      <c r="J55" s="16" t="str">
        <f>$E$23</f>
        <v>ATIP a.s., Ing. Lenka Tfirstová</v>
      </c>
      <c r="K55" s="86"/>
    </row>
    <row r="56" spans="2:11" s="6" customFormat="1" ht="15" customHeight="1">
      <c r="B56" s="85"/>
      <c r="C56" s="18" t="s">
        <v>28</v>
      </c>
      <c r="F56" s="16">
        <f>IF($E$20="","",$E$20)</f>
      </c>
      <c r="K56" s="86"/>
    </row>
    <row r="57" spans="2:11" s="6" customFormat="1" ht="11.25" customHeight="1">
      <c r="B57" s="85"/>
      <c r="K57" s="86"/>
    </row>
    <row r="58" spans="2:11" s="6" customFormat="1" ht="30" customHeight="1">
      <c r="B58" s="85"/>
      <c r="C58" s="102" t="s">
        <v>122</v>
      </c>
      <c r="D58" s="92"/>
      <c r="E58" s="92"/>
      <c r="F58" s="92"/>
      <c r="G58" s="92"/>
      <c r="H58" s="92"/>
      <c r="I58" s="92"/>
      <c r="J58" s="103" t="s">
        <v>123</v>
      </c>
      <c r="K58" s="104"/>
    </row>
    <row r="59" spans="2:11" s="6" customFormat="1" ht="11.25" customHeight="1">
      <c r="B59" s="85"/>
      <c r="K59" s="86"/>
    </row>
    <row r="60" spans="2:47" s="6" customFormat="1" ht="30" customHeight="1">
      <c r="B60" s="85"/>
      <c r="C60" s="54" t="s">
        <v>124</v>
      </c>
      <c r="J60" s="55">
        <f>$J$98</f>
        <v>0</v>
      </c>
      <c r="K60" s="86"/>
      <c r="AU60" s="6" t="s">
        <v>125</v>
      </c>
    </row>
    <row r="61" spans="2:11" s="61" customFormat="1" ht="25.5" customHeight="1">
      <c r="B61" s="105"/>
      <c r="D61" s="106" t="s">
        <v>126</v>
      </c>
      <c r="E61" s="106"/>
      <c r="F61" s="106"/>
      <c r="G61" s="106"/>
      <c r="H61" s="106"/>
      <c r="I61" s="106"/>
      <c r="J61" s="107">
        <f>$J$99</f>
        <v>0</v>
      </c>
      <c r="K61" s="108"/>
    </row>
    <row r="62" spans="2:11" s="70" customFormat="1" ht="20.25" customHeight="1">
      <c r="B62" s="109"/>
      <c r="D62" s="110" t="s">
        <v>127</v>
      </c>
      <c r="E62" s="110"/>
      <c r="F62" s="110"/>
      <c r="G62" s="110"/>
      <c r="H62" s="110"/>
      <c r="I62" s="110"/>
      <c r="J62" s="111">
        <f>$J$100</f>
        <v>0</v>
      </c>
      <c r="K62" s="112"/>
    </row>
    <row r="63" spans="2:11" s="70" customFormat="1" ht="20.25" customHeight="1">
      <c r="B63" s="109"/>
      <c r="D63" s="110" t="s">
        <v>128</v>
      </c>
      <c r="E63" s="110"/>
      <c r="F63" s="110"/>
      <c r="G63" s="110"/>
      <c r="H63" s="110"/>
      <c r="I63" s="110"/>
      <c r="J63" s="111">
        <f>$J$132</f>
        <v>0</v>
      </c>
      <c r="K63" s="112"/>
    </row>
    <row r="64" spans="2:11" s="70" customFormat="1" ht="20.25" customHeight="1">
      <c r="B64" s="109"/>
      <c r="D64" s="110" t="s">
        <v>129</v>
      </c>
      <c r="E64" s="110"/>
      <c r="F64" s="110"/>
      <c r="G64" s="110"/>
      <c r="H64" s="110"/>
      <c r="I64" s="110"/>
      <c r="J64" s="111">
        <f>$J$174</f>
        <v>0</v>
      </c>
      <c r="K64" s="112"/>
    </row>
    <row r="65" spans="2:11" s="70" customFormat="1" ht="20.25" customHeight="1">
      <c r="B65" s="109"/>
      <c r="D65" s="110" t="s">
        <v>130</v>
      </c>
      <c r="E65" s="110"/>
      <c r="F65" s="110"/>
      <c r="G65" s="110"/>
      <c r="H65" s="110"/>
      <c r="I65" s="110"/>
      <c r="J65" s="111">
        <f>$J$263</f>
        <v>0</v>
      </c>
      <c r="K65" s="112"/>
    </row>
    <row r="66" spans="2:11" s="70" customFormat="1" ht="20.25" customHeight="1">
      <c r="B66" s="109"/>
      <c r="D66" s="110" t="s">
        <v>131</v>
      </c>
      <c r="E66" s="110"/>
      <c r="F66" s="110"/>
      <c r="G66" s="110"/>
      <c r="H66" s="110"/>
      <c r="I66" s="110"/>
      <c r="J66" s="111">
        <f>$J$274</f>
        <v>0</v>
      </c>
      <c r="K66" s="112"/>
    </row>
    <row r="67" spans="2:11" s="61" customFormat="1" ht="25.5" customHeight="1">
      <c r="B67" s="105"/>
      <c r="D67" s="106" t="s">
        <v>132</v>
      </c>
      <c r="E67" s="106"/>
      <c r="F67" s="106"/>
      <c r="G67" s="106"/>
      <c r="H67" s="106"/>
      <c r="I67" s="106"/>
      <c r="J67" s="107">
        <f>$J$277</f>
        <v>0</v>
      </c>
      <c r="K67" s="108"/>
    </row>
    <row r="68" spans="2:11" s="70" customFormat="1" ht="20.25" customHeight="1">
      <c r="B68" s="109"/>
      <c r="D68" s="110" t="s">
        <v>133</v>
      </c>
      <c r="E68" s="110"/>
      <c r="F68" s="110"/>
      <c r="G68" s="110"/>
      <c r="H68" s="110"/>
      <c r="I68" s="110"/>
      <c r="J68" s="111">
        <f>$J$278</f>
        <v>0</v>
      </c>
      <c r="K68" s="112"/>
    </row>
    <row r="69" spans="2:11" s="70" customFormat="1" ht="20.25" customHeight="1">
      <c r="B69" s="109"/>
      <c r="D69" s="110" t="s">
        <v>134</v>
      </c>
      <c r="E69" s="110"/>
      <c r="F69" s="110"/>
      <c r="G69" s="110"/>
      <c r="H69" s="110"/>
      <c r="I69" s="110"/>
      <c r="J69" s="111">
        <f>$J$287</f>
        <v>0</v>
      </c>
      <c r="K69" s="112"/>
    </row>
    <row r="70" spans="2:11" s="70" customFormat="1" ht="20.25" customHeight="1">
      <c r="B70" s="109"/>
      <c r="D70" s="110" t="s">
        <v>135</v>
      </c>
      <c r="E70" s="110"/>
      <c r="F70" s="110"/>
      <c r="G70" s="110"/>
      <c r="H70" s="110"/>
      <c r="I70" s="110"/>
      <c r="J70" s="111">
        <f>$J$322</f>
        <v>0</v>
      </c>
      <c r="K70" s="112"/>
    </row>
    <row r="71" spans="2:11" s="70" customFormat="1" ht="20.25" customHeight="1">
      <c r="B71" s="109"/>
      <c r="D71" s="110" t="s">
        <v>136</v>
      </c>
      <c r="E71" s="110"/>
      <c r="F71" s="110"/>
      <c r="G71" s="110"/>
      <c r="H71" s="110"/>
      <c r="I71" s="110"/>
      <c r="J71" s="111">
        <f>$J$331</f>
        <v>0</v>
      </c>
      <c r="K71" s="112"/>
    </row>
    <row r="72" spans="2:11" s="70" customFormat="1" ht="20.25" customHeight="1">
      <c r="B72" s="109"/>
      <c r="D72" s="110" t="s">
        <v>137</v>
      </c>
      <c r="E72" s="110"/>
      <c r="F72" s="110"/>
      <c r="G72" s="110"/>
      <c r="H72" s="110"/>
      <c r="I72" s="110"/>
      <c r="J72" s="111">
        <f>$J$363</f>
        <v>0</v>
      </c>
      <c r="K72" s="112"/>
    </row>
    <row r="73" spans="2:11" s="70" customFormat="1" ht="20.25" customHeight="1">
      <c r="B73" s="109"/>
      <c r="D73" s="110" t="s">
        <v>138</v>
      </c>
      <c r="E73" s="110"/>
      <c r="F73" s="110"/>
      <c r="G73" s="110"/>
      <c r="H73" s="110"/>
      <c r="I73" s="110"/>
      <c r="J73" s="111">
        <f>$J$432</f>
        <v>0</v>
      </c>
      <c r="K73" s="112"/>
    </row>
    <row r="74" spans="2:11" s="70" customFormat="1" ht="20.25" customHeight="1">
      <c r="B74" s="109"/>
      <c r="D74" s="110" t="s">
        <v>139</v>
      </c>
      <c r="E74" s="110"/>
      <c r="F74" s="110"/>
      <c r="G74" s="110"/>
      <c r="H74" s="110"/>
      <c r="I74" s="110"/>
      <c r="J74" s="111">
        <f>$J$488</f>
        <v>0</v>
      </c>
      <c r="K74" s="112"/>
    </row>
    <row r="75" spans="2:11" s="70" customFormat="1" ht="20.25" customHeight="1">
      <c r="B75" s="109"/>
      <c r="D75" s="110" t="s">
        <v>140</v>
      </c>
      <c r="E75" s="110"/>
      <c r="F75" s="110"/>
      <c r="G75" s="110"/>
      <c r="H75" s="110"/>
      <c r="I75" s="110"/>
      <c r="J75" s="111">
        <f>$J$500</f>
        <v>0</v>
      </c>
      <c r="K75" s="112"/>
    </row>
    <row r="76" spans="2:11" s="61" customFormat="1" ht="25.5" customHeight="1">
      <c r="B76" s="105"/>
      <c r="D76" s="106" t="s">
        <v>141</v>
      </c>
      <c r="E76" s="106"/>
      <c r="F76" s="106"/>
      <c r="G76" s="106"/>
      <c r="H76" s="106"/>
      <c r="I76" s="106"/>
      <c r="J76" s="107">
        <f>$J$529</f>
        <v>0</v>
      </c>
      <c r="K76" s="108"/>
    </row>
    <row r="77" spans="2:11" s="6" customFormat="1" ht="22.5" customHeight="1">
      <c r="B77" s="85"/>
      <c r="K77" s="86"/>
    </row>
    <row r="78" spans="2:11" s="6" customFormat="1" ht="7.5" customHeight="1">
      <c r="B78" s="96"/>
      <c r="C78" s="97"/>
      <c r="D78" s="97"/>
      <c r="E78" s="97"/>
      <c r="F78" s="97"/>
      <c r="G78" s="97"/>
      <c r="H78" s="97"/>
      <c r="I78" s="97"/>
      <c r="J78" s="97"/>
      <c r="K78" s="98"/>
    </row>
    <row r="82" spans="2:12" s="6" customFormat="1" ht="7.5" customHeight="1">
      <c r="B82" s="99"/>
      <c r="C82" s="100"/>
      <c r="D82" s="100"/>
      <c r="E82" s="100"/>
      <c r="F82" s="100"/>
      <c r="G82" s="100"/>
      <c r="H82" s="100"/>
      <c r="I82" s="100"/>
      <c r="J82" s="100"/>
      <c r="K82" s="100"/>
      <c r="L82" s="85"/>
    </row>
    <row r="83" spans="2:12" s="6" customFormat="1" ht="37.5" customHeight="1">
      <c r="B83" s="85"/>
      <c r="C83" s="11" t="s">
        <v>142</v>
      </c>
      <c r="L83" s="85"/>
    </row>
    <row r="84" spans="2:12" s="6" customFormat="1" ht="7.5" customHeight="1">
      <c r="B84" s="85"/>
      <c r="L84" s="85"/>
    </row>
    <row r="85" spans="2:12" s="6" customFormat="1" ht="15" customHeight="1">
      <c r="B85" s="85"/>
      <c r="C85" s="18" t="s">
        <v>16</v>
      </c>
      <c r="L85" s="85"/>
    </row>
    <row r="86" spans="2:12" s="6" customFormat="1" ht="14.25" customHeight="1">
      <c r="B86" s="85"/>
      <c r="E86" s="224" t="str">
        <f>$E$7</f>
        <v>ZŠ Komenského Trutnov - úprava družiny</v>
      </c>
      <c r="F86" s="191"/>
      <c r="G86" s="191"/>
      <c r="H86" s="191"/>
      <c r="L86" s="85"/>
    </row>
    <row r="87" spans="2:12" s="2" customFormat="1" ht="13.5" customHeight="1">
      <c r="B87" s="10"/>
      <c r="C87" s="18" t="s">
        <v>109</v>
      </c>
      <c r="L87" s="10"/>
    </row>
    <row r="88" spans="2:12" s="6" customFormat="1" ht="14.25" customHeight="1">
      <c r="B88" s="85"/>
      <c r="E88" s="224" t="s">
        <v>112</v>
      </c>
      <c r="F88" s="191"/>
      <c r="G88" s="191"/>
      <c r="H88" s="191"/>
      <c r="L88" s="85"/>
    </row>
    <row r="89" spans="2:12" s="6" customFormat="1" ht="15" customHeight="1">
      <c r="B89" s="85"/>
      <c r="C89" s="18" t="s">
        <v>115</v>
      </c>
      <c r="L89" s="85"/>
    </row>
    <row r="90" spans="2:12" s="6" customFormat="1" ht="18" customHeight="1">
      <c r="B90" s="85"/>
      <c r="E90" s="206" t="str">
        <f>$E$11</f>
        <v>001-1 - Stavební část</v>
      </c>
      <c r="F90" s="191"/>
      <c r="G90" s="191"/>
      <c r="H90" s="191"/>
      <c r="L90" s="85"/>
    </row>
    <row r="91" spans="2:12" s="6" customFormat="1" ht="7.5" customHeight="1">
      <c r="B91" s="85"/>
      <c r="L91" s="85"/>
    </row>
    <row r="92" spans="2:12" s="6" customFormat="1" ht="18" customHeight="1">
      <c r="B92" s="85"/>
      <c r="C92" s="18" t="s">
        <v>20</v>
      </c>
      <c r="F92" s="16" t="str">
        <f>$F$14</f>
        <v>Trutnov</v>
      </c>
      <c r="I92" s="18" t="s">
        <v>22</v>
      </c>
      <c r="J92" s="45" t="str">
        <f>IF($J$14="","",$J$14)</f>
        <v>30.03.2015</v>
      </c>
      <c r="L92" s="85"/>
    </row>
    <row r="93" spans="2:12" s="6" customFormat="1" ht="7.5" customHeight="1">
      <c r="B93" s="85"/>
      <c r="L93" s="85"/>
    </row>
    <row r="94" spans="2:12" s="6" customFormat="1" ht="13.5" customHeight="1">
      <c r="B94" s="85"/>
      <c r="C94" s="18" t="s">
        <v>24</v>
      </c>
      <c r="F94" s="16" t="str">
        <f>$E$17</f>
        <v>ZŠ Komenského Trutnov</v>
      </c>
      <c r="I94" s="18" t="s">
        <v>30</v>
      </c>
      <c r="J94" s="16" t="str">
        <f>$E$23</f>
        <v>ATIP a.s., Ing. Lenka Tfirstová</v>
      </c>
      <c r="L94" s="85"/>
    </row>
    <row r="95" spans="2:12" s="6" customFormat="1" ht="15" customHeight="1">
      <c r="B95" s="85"/>
      <c r="C95" s="18" t="s">
        <v>28</v>
      </c>
      <c r="F95" s="16">
        <f>IF($E$20="","",$E$20)</f>
      </c>
      <c r="L95" s="85"/>
    </row>
    <row r="96" spans="2:12" s="6" customFormat="1" ht="11.25" customHeight="1">
      <c r="B96" s="85"/>
      <c r="L96" s="85"/>
    </row>
    <row r="97" spans="2:20" s="113" customFormat="1" ht="30" customHeight="1">
      <c r="B97" s="114"/>
      <c r="C97" s="115" t="s">
        <v>143</v>
      </c>
      <c r="D97" s="116" t="s">
        <v>53</v>
      </c>
      <c r="E97" s="116" t="s">
        <v>49</v>
      </c>
      <c r="F97" s="116" t="s">
        <v>144</v>
      </c>
      <c r="G97" s="116" t="s">
        <v>145</v>
      </c>
      <c r="H97" s="116" t="s">
        <v>146</v>
      </c>
      <c r="I97" s="116" t="s">
        <v>147</v>
      </c>
      <c r="J97" s="116" t="s">
        <v>148</v>
      </c>
      <c r="K97" s="117" t="s">
        <v>149</v>
      </c>
      <c r="L97" s="114"/>
      <c r="M97" s="50" t="s">
        <v>150</v>
      </c>
      <c r="N97" s="51" t="s">
        <v>38</v>
      </c>
      <c r="O97" s="51" t="s">
        <v>151</v>
      </c>
      <c r="P97" s="51" t="s">
        <v>152</v>
      </c>
      <c r="Q97" s="51" t="s">
        <v>153</v>
      </c>
      <c r="R97" s="51" t="s">
        <v>154</v>
      </c>
      <c r="S97" s="51" t="s">
        <v>155</v>
      </c>
      <c r="T97" s="52" t="s">
        <v>156</v>
      </c>
    </row>
    <row r="98" spans="2:63" s="6" customFormat="1" ht="30" customHeight="1">
      <c r="B98" s="85"/>
      <c r="C98" s="54" t="s">
        <v>124</v>
      </c>
      <c r="J98" s="118">
        <f>$BK$98</f>
        <v>0</v>
      </c>
      <c r="L98" s="85"/>
      <c r="M98" s="119"/>
      <c r="N98" s="87"/>
      <c r="O98" s="87"/>
      <c r="P98" s="120">
        <f>$P$99+$P$277+$P$529</f>
        <v>0</v>
      </c>
      <c r="Q98" s="87"/>
      <c r="R98" s="120">
        <f>$R$99+$R$277+$R$529</f>
        <v>17.64819196</v>
      </c>
      <c r="S98" s="87"/>
      <c r="T98" s="121">
        <f>$T$99+$T$277+$T$529</f>
        <v>59.837485099999995</v>
      </c>
      <c r="AT98" s="6" t="s">
        <v>67</v>
      </c>
      <c r="AU98" s="6" t="s">
        <v>125</v>
      </c>
      <c r="BK98" s="122">
        <f>$BK$99+$BK$277+$BK$529</f>
        <v>0</v>
      </c>
    </row>
    <row r="99" spans="2:63" s="123" customFormat="1" ht="38.25" customHeight="1">
      <c r="B99" s="124"/>
      <c r="D99" s="125" t="s">
        <v>67</v>
      </c>
      <c r="E99" s="126" t="s">
        <v>157</v>
      </c>
      <c r="F99" s="126" t="s">
        <v>158</v>
      </c>
      <c r="J99" s="127">
        <f>$BK$99</f>
        <v>0</v>
      </c>
      <c r="L99" s="124"/>
      <c r="M99" s="128"/>
      <c r="P99" s="129">
        <f>$P$100+$P$132+$P$174+$P$263+$P$274</f>
        <v>0</v>
      </c>
      <c r="R99" s="129">
        <f>$R$100+$R$132+$R$174+$R$263+$R$274</f>
        <v>12.16320926</v>
      </c>
      <c r="T99" s="130">
        <f>$T$100+$T$132+$T$174+$T$263+$T$274</f>
        <v>54.81227499999999</v>
      </c>
      <c r="AR99" s="125" t="s">
        <v>75</v>
      </c>
      <c r="AT99" s="125" t="s">
        <v>67</v>
      </c>
      <c r="AU99" s="125" t="s">
        <v>68</v>
      </c>
      <c r="AY99" s="125" t="s">
        <v>159</v>
      </c>
      <c r="BK99" s="131">
        <f>$BK$100+$BK$132+$BK$174+$BK$263+$BK$274</f>
        <v>0</v>
      </c>
    </row>
    <row r="100" spans="2:63" s="123" customFormat="1" ht="20.25" customHeight="1">
      <c r="B100" s="124"/>
      <c r="D100" s="125" t="s">
        <v>67</v>
      </c>
      <c r="E100" s="132" t="s">
        <v>160</v>
      </c>
      <c r="F100" s="132" t="s">
        <v>161</v>
      </c>
      <c r="J100" s="133">
        <f>$BK$100</f>
        <v>0</v>
      </c>
      <c r="L100" s="124"/>
      <c r="M100" s="128"/>
      <c r="P100" s="129">
        <f>SUM($P$101:$P$131)</f>
        <v>0</v>
      </c>
      <c r="R100" s="129">
        <f>SUM($R$101:$R$131)</f>
        <v>8.98751726</v>
      </c>
      <c r="T100" s="130">
        <f>SUM($T$101:$T$131)</f>
        <v>0</v>
      </c>
      <c r="AR100" s="125" t="s">
        <v>75</v>
      </c>
      <c r="AT100" s="125" t="s">
        <v>67</v>
      </c>
      <c r="AU100" s="125" t="s">
        <v>75</v>
      </c>
      <c r="AY100" s="125" t="s">
        <v>159</v>
      </c>
      <c r="BK100" s="131">
        <f>SUM($BK$101:$BK$131)</f>
        <v>0</v>
      </c>
    </row>
    <row r="101" spans="2:65" s="6" customFormat="1" ht="13.5" customHeight="1">
      <c r="B101" s="85"/>
      <c r="C101" s="134" t="s">
        <v>75</v>
      </c>
      <c r="D101" s="134" t="s">
        <v>162</v>
      </c>
      <c r="E101" s="135" t="s">
        <v>163</v>
      </c>
      <c r="F101" s="136" t="s">
        <v>164</v>
      </c>
      <c r="G101" s="137" t="s">
        <v>165</v>
      </c>
      <c r="H101" s="138">
        <v>9.425</v>
      </c>
      <c r="I101" s="139"/>
      <c r="J101" s="140">
        <f>ROUND($I$101*$H$101,2)</f>
        <v>0</v>
      </c>
      <c r="K101" s="136" t="s">
        <v>166</v>
      </c>
      <c r="L101" s="85"/>
      <c r="M101" s="141"/>
      <c r="N101" s="142" t="s">
        <v>39</v>
      </c>
      <c r="P101" s="143">
        <f>$O$101*$H$101</f>
        <v>0</v>
      </c>
      <c r="Q101" s="143">
        <v>0.17512</v>
      </c>
      <c r="R101" s="143">
        <f>$Q$101*$H$101</f>
        <v>1.650506</v>
      </c>
      <c r="S101" s="143">
        <v>0</v>
      </c>
      <c r="T101" s="144">
        <f>$S$101*$H$101</f>
        <v>0</v>
      </c>
      <c r="AR101" s="82" t="s">
        <v>167</v>
      </c>
      <c r="AT101" s="82" t="s">
        <v>162</v>
      </c>
      <c r="AU101" s="82" t="s">
        <v>77</v>
      </c>
      <c r="AY101" s="6" t="s">
        <v>159</v>
      </c>
      <c r="BE101" s="145">
        <f>IF($N$101="základní",$J$101,0)</f>
        <v>0</v>
      </c>
      <c r="BF101" s="145">
        <f>IF($N$101="snížená",$J$101,0)</f>
        <v>0</v>
      </c>
      <c r="BG101" s="145">
        <f>IF($N$101="zákl. přenesená",$J$101,0)</f>
        <v>0</v>
      </c>
      <c r="BH101" s="145">
        <f>IF($N$101="sníž. přenesená",$J$101,0)</f>
        <v>0</v>
      </c>
      <c r="BI101" s="145">
        <f>IF($N$101="nulová",$J$101,0)</f>
        <v>0</v>
      </c>
      <c r="BJ101" s="82" t="s">
        <v>75</v>
      </c>
      <c r="BK101" s="145">
        <f>ROUND($I$101*$H$101,2)</f>
        <v>0</v>
      </c>
      <c r="BL101" s="82" t="s">
        <v>167</v>
      </c>
      <c r="BM101" s="82" t="s">
        <v>168</v>
      </c>
    </row>
    <row r="102" spans="2:47" s="6" customFormat="1" ht="24.75" customHeight="1">
      <c r="B102" s="85"/>
      <c r="D102" s="146" t="s">
        <v>169</v>
      </c>
      <c r="F102" s="147" t="s">
        <v>170</v>
      </c>
      <c r="L102" s="85"/>
      <c r="M102" s="148"/>
      <c r="T102" s="149"/>
      <c r="AT102" s="6" t="s">
        <v>169</v>
      </c>
      <c r="AU102" s="6" t="s">
        <v>77</v>
      </c>
    </row>
    <row r="103" spans="2:51" s="6" customFormat="1" ht="13.5" customHeight="1">
      <c r="B103" s="150"/>
      <c r="D103" s="151" t="s">
        <v>171</v>
      </c>
      <c r="E103" s="152"/>
      <c r="F103" s="153" t="s">
        <v>172</v>
      </c>
      <c r="H103" s="154">
        <v>6.825</v>
      </c>
      <c r="L103" s="150"/>
      <c r="M103" s="155"/>
      <c r="T103" s="156"/>
      <c r="AT103" s="152" t="s">
        <v>171</v>
      </c>
      <c r="AU103" s="152" t="s">
        <v>77</v>
      </c>
      <c r="AV103" s="152" t="s">
        <v>77</v>
      </c>
      <c r="AW103" s="152" t="s">
        <v>125</v>
      </c>
      <c r="AX103" s="152" t="s">
        <v>68</v>
      </c>
      <c r="AY103" s="152" t="s">
        <v>159</v>
      </c>
    </row>
    <row r="104" spans="2:51" s="6" customFormat="1" ht="13.5" customHeight="1">
      <c r="B104" s="150"/>
      <c r="D104" s="151" t="s">
        <v>171</v>
      </c>
      <c r="E104" s="152"/>
      <c r="F104" s="153" t="s">
        <v>173</v>
      </c>
      <c r="H104" s="154">
        <v>2.6</v>
      </c>
      <c r="L104" s="150"/>
      <c r="M104" s="155"/>
      <c r="T104" s="156"/>
      <c r="AT104" s="152" t="s">
        <v>171</v>
      </c>
      <c r="AU104" s="152" t="s">
        <v>77</v>
      </c>
      <c r="AV104" s="152" t="s">
        <v>77</v>
      </c>
      <c r="AW104" s="152" t="s">
        <v>125</v>
      </c>
      <c r="AX104" s="152" t="s">
        <v>68</v>
      </c>
      <c r="AY104" s="152" t="s">
        <v>159</v>
      </c>
    </row>
    <row r="105" spans="2:51" s="6" customFormat="1" ht="13.5" customHeight="1">
      <c r="B105" s="157"/>
      <c r="D105" s="151" t="s">
        <v>171</v>
      </c>
      <c r="E105" s="158"/>
      <c r="F105" s="159" t="s">
        <v>174</v>
      </c>
      <c r="H105" s="160">
        <v>9.425</v>
      </c>
      <c r="L105" s="157"/>
      <c r="M105" s="161"/>
      <c r="T105" s="162"/>
      <c r="AT105" s="158" t="s">
        <v>171</v>
      </c>
      <c r="AU105" s="158" t="s">
        <v>77</v>
      </c>
      <c r="AV105" s="158" t="s">
        <v>167</v>
      </c>
      <c r="AW105" s="158" t="s">
        <v>125</v>
      </c>
      <c r="AX105" s="158" t="s">
        <v>75</v>
      </c>
      <c r="AY105" s="158" t="s">
        <v>159</v>
      </c>
    </row>
    <row r="106" spans="2:65" s="6" customFormat="1" ht="13.5" customHeight="1">
      <c r="B106" s="85"/>
      <c r="C106" s="134" t="s">
        <v>77</v>
      </c>
      <c r="D106" s="134" t="s">
        <v>162</v>
      </c>
      <c r="E106" s="135" t="s">
        <v>175</v>
      </c>
      <c r="F106" s="136" t="s">
        <v>176</v>
      </c>
      <c r="G106" s="137" t="s">
        <v>177</v>
      </c>
      <c r="H106" s="138">
        <v>10</v>
      </c>
      <c r="I106" s="139"/>
      <c r="J106" s="140">
        <f>ROUND($I$106*$H$106,2)</f>
        <v>0</v>
      </c>
      <c r="K106" s="136"/>
      <c r="L106" s="85"/>
      <c r="M106" s="141"/>
      <c r="N106" s="142" t="s">
        <v>39</v>
      </c>
      <c r="P106" s="143">
        <f>$O$106*$H$106</f>
        <v>0</v>
      </c>
      <c r="Q106" s="143">
        <v>0.02588</v>
      </c>
      <c r="R106" s="143">
        <f>$Q$106*$H$106</f>
        <v>0.25880000000000003</v>
      </c>
      <c r="S106" s="143">
        <v>0</v>
      </c>
      <c r="T106" s="144">
        <f>$S$106*$H$106</f>
        <v>0</v>
      </c>
      <c r="AR106" s="82" t="s">
        <v>167</v>
      </c>
      <c r="AT106" s="82" t="s">
        <v>162</v>
      </c>
      <c r="AU106" s="82" t="s">
        <v>77</v>
      </c>
      <c r="AY106" s="6" t="s">
        <v>159</v>
      </c>
      <c r="BE106" s="145">
        <f>IF($N$106="základní",$J$106,0)</f>
        <v>0</v>
      </c>
      <c r="BF106" s="145">
        <f>IF($N$106="snížená",$J$106,0)</f>
        <v>0</v>
      </c>
      <c r="BG106" s="145">
        <f>IF($N$106="zákl. přenesená",$J$106,0)</f>
        <v>0</v>
      </c>
      <c r="BH106" s="145">
        <f>IF($N$106="sníž. přenesená",$J$106,0)</f>
        <v>0</v>
      </c>
      <c r="BI106" s="145">
        <f>IF($N$106="nulová",$J$106,0)</f>
        <v>0</v>
      </c>
      <c r="BJ106" s="82" t="s">
        <v>75</v>
      </c>
      <c r="BK106" s="145">
        <f>ROUND($I$106*$H$106,2)</f>
        <v>0</v>
      </c>
      <c r="BL106" s="82" t="s">
        <v>167</v>
      </c>
      <c r="BM106" s="82" t="s">
        <v>178</v>
      </c>
    </row>
    <row r="107" spans="2:47" s="6" customFormat="1" ht="14.25" customHeight="1">
      <c r="B107" s="85"/>
      <c r="D107" s="146" t="s">
        <v>169</v>
      </c>
      <c r="F107" s="147" t="s">
        <v>179</v>
      </c>
      <c r="L107" s="85"/>
      <c r="M107" s="148"/>
      <c r="T107" s="149"/>
      <c r="AT107" s="6" t="s">
        <v>169</v>
      </c>
      <c r="AU107" s="6" t="s">
        <v>77</v>
      </c>
    </row>
    <row r="108" spans="2:51" s="6" customFormat="1" ht="13.5" customHeight="1">
      <c r="B108" s="150"/>
      <c r="D108" s="151" t="s">
        <v>171</v>
      </c>
      <c r="E108" s="152"/>
      <c r="F108" s="153" t="s">
        <v>180</v>
      </c>
      <c r="H108" s="154">
        <v>10</v>
      </c>
      <c r="L108" s="150"/>
      <c r="M108" s="155"/>
      <c r="T108" s="156"/>
      <c r="AT108" s="152" t="s">
        <v>171</v>
      </c>
      <c r="AU108" s="152" t="s">
        <v>77</v>
      </c>
      <c r="AV108" s="152" t="s">
        <v>77</v>
      </c>
      <c r="AW108" s="152" t="s">
        <v>125</v>
      </c>
      <c r="AX108" s="152" t="s">
        <v>75</v>
      </c>
      <c r="AY108" s="152" t="s">
        <v>159</v>
      </c>
    </row>
    <row r="109" spans="2:65" s="6" customFormat="1" ht="13.5" customHeight="1">
      <c r="B109" s="85"/>
      <c r="C109" s="163" t="s">
        <v>160</v>
      </c>
      <c r="D109" s="163" t="s">
        <v>181</v>
      </c>
      <c r="E109" s="164" t="s">
        <v>182</v>
      </c>
      <c r="F109" s="165" t="s">
        <v>183</v>
      </c>
      <c r="G109" s="166" t="s">
        <v>177</v>
      </c>
      <c r="H109" s="167">
        <v>1</v>
      </c>
      <c r="I109" s="168"/>
      <c r="J109" s="169">
        <f>ROUND($I$109*$H$109,2)</f>
        <v>0</v>
      </c>
      <c r="K109" s="165" t="s">
        <v>166</v>
      </c>
      <c r="L109" s="170"/>
      <c r="M109" s="171"/>
      <c r="N109" s="172" t="s">
        <v>39</v>
      </c>
      <c r="P109" s="143">
        <f>$O$109*$H$109</f>
        <v>0</v>
      </c>
      <c r="Q109" s="143">
        <v>0.0212</v>
      </c>
      <c r="R109" s="143">
        <f>$Q$109*$H$109</f>
        <v>0.0212</v>
      </c>
      <c r="S109" s="143">
        <v>0</v>
      </c>
      <c r="T109" s="144">
        <f>$S$109*$H$109</f>
        <v>0</v>
      </c>
      <c r="AR109" s="82" t="s">
        <v>184</v>
      </c>
      <c r="AT109" s="82" t="s">
        <v>181</v>
      </c>
      <c r="AU109" s="82" t="s">
        <v>77</v>
      </c>
      <c r="AY109" s="6" t="s">
        <v>159</v>
      </c>
      <c r="BE109" s="145">
        <f>IF($N$109="základní",$J$109,0)</f>
        <v>0</v>
      </c>
      <c r="BF109" s="145">
        <f>IF($N$109="snížená",$J$109,0)</f>
        <v>0</v>
      </c>
      <c r="BG109" s="145">
        <f>IF($N$109="zákl. přenesená",$J$109,0)</f>
        <v>0</v>
      </c>
      <c r="BH109" s="145">
        <f>IF($N$109="sníž. přenesená",$J$109,0)</f>
        <v>0</v>
      </c>
      <c r="BI109" s="145">
        <f>IF($N$109="nulová",$J$109,0)</f>
        <v>0</v>
      </c>
      <c r="BJ109" s="82" t="s">
        <v>75</v>
      </c>
      <c r="BK109" s="145">
        <f>ROUND($I$109*$H$109,2)</f>
        <v>0</v>
      </c>
      <c r="BL109" s="82" t="s">
        <v>167</v>
      </c>
      <c r="BM109" s="82" t="s">
        <v>185</v>
      </c>
    </row>
    <row r="110" spans="2:47" s="6" customFormat="1" ht="14.25" customHeight="1">
      <c r="B110" s="85"/>
      <c r="D110" s="146" t="s">
        <v>169</v>
      </c>
      <c r="F110" s="147" t="s">
        <v>186</v>
      </c>
      <c r="L110" s="85"/>
      <c r="M110" s="148"/>
      <c r="T110" s="149"/>
      <c r="AT110" s="6" t="s">
        <v>169</v>
      </c>
      <c r="AU110" s="6" t="s">
        <v>77</v>
      </c>
    </row>
    <row r="111" spans="2:65" s="6" customFormat="1" ht="13.5" customHeight="1">
      <c r="B111" s="85"/>
      <c r="C111" s="163" t="s">
        <v>167</v>
      </c>
      <c r="D111" s="163" t="s">
        <v>181</v>
      </c>
      <c r="E111" s="164" t="s">
        <v>187</v>
      </c>
      <c r="F111" s="165" t="s">
        <v>188</v>
      </c>
      <c r="G111" s="166" t="s">
        <v>177</v>
      </c>
      <c r="H111" s="167">
        <v>3</v>
      </c>
      <c r="I111" s="168"/>
      <c r="J111" s="169">
        <f>ROUND($I$111*$H$111,2)</f>
        <v>0</v>
      </c>
      <c r="K111" s="165" t="s">
        <v>166</v>
      </c>
      <c r="L111" s="170"/>
      <c r="M111" s="171"/>
      <c r="N111" s="172" t="s">
        <v>39</v>
      </c>
      <c r="P111" s="143">
        <f>$O$111*$H$111</f>
        <v>0</v>
      </c>
      <c r="Q111" s="143">
        <v>0.017</v>
      </c>
      <c r="R111" s="143">
        <f>$Q$111*$H$111</f>
        <v>0.051000000000000004</v>
      </c>
      <c r="S111" s="143">
        <v>0</v>
      </c>
      <c r="T111" s="144">
        <f>$S$111*$H$111</f>
        <v>0</v>
      </c>
      <c r="AR111" s="82" t="s">
        <v>184</v>
      </c>
      <c r="AT111" s="82" t="s">
        <v>181</v>
      </c>
      <c r="AU111" s="82" t="s">
        <v>77</v>
      </c>
      <c r="AY111" s="6" t="s">
        <v>159</v>
      </c>
      <c r="BE111" s="145">
        <f>IF($N$111="základní",$J$111,0)</f>
        <v>0</v>
      </c>
      <c r="BF111" s="145">
        <f>IF($N$111="snížená",$J$111,0)</f>
        <v>0</v>
      </c>
      <c r="BG111" s="145">
        <f>IF($N$111="zákl. přenesená",$J$111,0)</f>
        <v>0</v>
      </c>
      <c r="BH111" s="145">
        <f>IF($N$111="sníž. přenesená",$J$111,0)</f>
        <v>0</v>
      </c>
      <c r="BI111" s="145">
        <f>IF($N$111="nulová",$J$111,0)</f>
        <v>0</v>
      </c>
      <c r="BJ111" s="82" t="s">
        <v>75</v>
      </c>
      <c r="BK111" s="145">
        <f>ROUND($I$111*$H$111,2)</f>
        <v>0</v>
      </c>
      <c r="BL111" s="82" t="s">
        <v>167</v>
      </c>
      <c r="BM111" s="82" t="s">
        <v>189</v>
      </c>
    </row>
    <row r="112" spans="2:47" s="6" customFormat="1" ht="14.25" customHeight="1">
      <c r="B112" s="85"/>
      <c r="D112" s="146" t="s">
        <v>169</v>
      </c>
      <c r="F112" s="147" t="s">
        <v>190</v>
      </c>
      <c r="L112" s="85"/>
      <c r="M112" s="148"/>
      <c r="T112" s="149"/>
      <c r="AT112" s="6" t="s">
        <v>169</v>
      </c>
      <c r="AU112" s="6" t="s">
        <v>77</v>
      </c>
    </row>
    <row r="113" spans="2:65" s="6" customFormat="1" ht="13.5" customHeight="1">
      <c r="B113" s="85"/>
      <c r="C113" s="163" t="s">
        <v>191</v>
      </c>
      <c r="D113" s="163" t="s">
        <v>181</v>
      </c>
      <c r="E113" s="164" t="s">
        <v>192</v>
      </c>
      <c r="F113" s="165" t="s">
        <v>193</v>
      </c>
      <c r="G113" s="166" t="s">
        <v>177</v>
      </c>
      <c r="H113" s="167">
        <v>6</v>
      </c>
      <c r="I113" s="168"/>
      <c r="J113" s="169">
        <f>ROUND($I$113*$H$113,2)</f>
        <v>0</v>
      </c>
      <c r="K113" s="165" t="s">
        <v>166</v>
      </c>
      <c r="L113" s="170"/>
      <c r="M113" s="171"/>
      <c r="N113" s="172" t="s">
        <v>39</v>
      </c>
      <c r="P113" s="143">
        <f>$O$113*$H$113</f>
        <v>0</v>
      </c>
      <c r="Q113" s="143">
        <v>0.0437</v>
      </c>
      <c r="R113" s="143">
        <f>$Q$113*$H$113</f>
        <v>0.2622</v>
      </c>
      <c r="S113" s="143">
        <v>0</v>
      </c>
      <c r="T113" s="144">
        <f>$S$113*$H$113</f>
        <v>0</v>
      </c>
      <c r="AR113" s="82" t="s">
        <v>184</v>
      </c>
      <c r="AT113" s="82" t="s">
        <v>181</v>
      </c>
      <c r="AU113" s="82" t="s">
        <v>77</v>
      </c>
      <c r="AY113" s="6" t="s">
        <v>159</v>
      </c>
      <c r="BE113" s="145">
        <f>IF($N$113="základní",$J$113,0)</f>
        <v>0</v>
      </c>
      <c r="BF113" s="145">
        <f>IF($N$113="snížená",$J$113,0)</f>
        <v>0</v>
      </c>
      <c r="BG113" s="145">
        <f>IF($N$113="zákl. přenesená",$J$113,0)</f>
        <v>0</v>
      </c>
      <c r="BH113" s="145">
        <f>IF($N$113="sníž. přenesená",$J$113,0)</f>
        <v>0</v>
      </c>
      <c r="BI113" s="145">
        <f>IF($N$113="nulová",$J$113,0)</f>
        <v>0</v>
      </c>
      <c r="BJ113" s="82" t="s">
        <v>75</v>
      </c>
      <c r="BK113" s="145">
        <f>ROUND($I$113*$H$113,2)</f>
        <v>0</v>
      </c>
      <c r="BL113" s="82" t="s">
        <v>167</v>
      </c>
      <c r="BM113" s="82" t="s">
        <v>194</v>
      </c>
    </row>
    <row r="114" spans="2:47" s="6" customFormat="1" ht="14.25" customHeight="1">
      <c r="B114" s="85"/>
      <c r="D114" s="146" t="s">
        <v>169</v>
      </c>
      <c r="F114" s="147" t="s">
        <v>195</v>
      </c>
      <c r="L114" s="85"/>
      <c r="M114" s="148"/>
      <c r="T114" s="149"/>
      <c r="AT114" s="6" t="s">
        <v>169</v>
      </c>
      <c r="AU114" s="6" t="s">
        <v>77</v>
      </c>
    </row>
    <row r="115" spans="2:65" s="6" customFormat="1" ht="13.5" customHeight="1">
      <c r="B115" s="85"/>
      <c r="C115" s="134" t="s">
        <v>196</v>
      </c>
      <c r="D115" s="134" t="s">
        <v>162</v>
      </c>
      <c r="E115" s="135" t="s">
        <v>197</v>
      </c>
      <c r="F115" s="136" t="s">
        <v>198</v>
      </c>
      <c r="G115" s="137" t="s">
        <v>177</v>
      </c>
      <c r="H115" s="138">
        <v>3</v>
      </c>
      <c r="I115" s="139"/>
      <c r="J115" s="140">
        <f>ROUND($I$115*$H$115,2)</f>
        <v>0</v>
      </c>
      <c r="K115" s="136" t="s">
        <v>166</v>
      </c>
      <c r="L115" s="85"/>
      <c r="M115" s="141"/>
      <c r="N115" s="142" t="s">
        <v>39</v>
      </c>
      <c r="P115" s="143">
        <f>$O$115*$H$115</f>
        <v>0</v>
      </c>
      <c r="Q115" s="143">
        <v>0.02321</v>
      </c>
      <c r="R115" s="143">
        <f>$Q$115*$H$115</f>
        <v>0.06963</v>
      </c>
      <c r="S115" s="143">
        <v>0</v>
      </c>
      <c r="T115" s="144">
        <f>$S$115*$H$115</f>
        <v>0</v>
      </c>
      <c r="AR115" s="82" t="s">
        <v>167</v>
      </c>
      <c r="AT115" s="82" t="s">
        <v>162</v>
      </c>
      <c r="AU115" s="82" t="s">
        <v>77</v>
      </c>
      <c r="AY115" s="6" t="s">
        <v>159</v>
      </c>
      <c r="BE115" s="145">
        <f>IF($N$115="základní",$J$115,0)</f>
        <v>0</v>
      </c>
      <c r="BF115" s="145">
        <f>IF($N$115="snížená",$J$115,0)</f>
        <v>0</v>
      </c>
      <c r="BG115" s="145">
        <f>IF($N$115="zákl. přenesená",$J$115,0)</f>
        <v>0</v>
      </c>
      <c r="BH115" s="145">
        <f>IF($N$115="sníž. přenesená",$J$115,0)</f>
        <v>0</v>
      </c>
      <c r="BI115" s="145">
        <f>IF($N$115="nulová",$J$115,0)</f>
        <v>0</v>
      </c>
      <c r="BJ115" s="82" t="s">
        <v>75</v>
      </c>
      <c r="BK115" s="145">
        <f>ROUND($I$115*$H$115,2)</f>
        <v>0</v>
      </c>
      <c r="BL115" s="82" t="s">
        <v>167</v>
      </c>
      <c r="BM115" s="82" t="s">
        <v>199</v>
      </c>
    </row>
    <row r="116" spans="2:47" s="6" customFormat="1" ht="24.75" customHeight="1">
      <c r="B116" s="85"/>
      <c r="D116" s="146" t="s">
        <v>169</v>
      </c>
      <c r="F116" s="147" t="s">
        <v>200</v>
      </c>
      <c r="L116" s="85"/>
      <c r="M116" s="148"/>
      <c r="T116" s="149"/>
      <c r="AT116" s="6" t="s">
        <v>169</v>
      </c>
      <c r="AU116" s="6" t="s">
        <v>77</v>
      </c>
    </row>
    <row r="117" spans="2:65" s="6" customFormat="1" ht="13.5" customHeight="1">
      <c r="B117" s="85"/>
      <c r="C117" s="134" t="s">
        <v>201</v>
      </c>
      <c r="D117" s="134" t="s">
        <v>162</v>
      </c>
      <c r="E117" s="135" t="s">
        <v>202</v>
      </c>
      <c r="F117" s="136" t="s">
        <v>203</v>
      </c>
      <c r="G117" s="137" t="s">
        <v>177</v>
      </c>
      <c r="H117" s="138">
        <v>1</v>
      </c>
      <c r="I117" s="139"/>
      <c r="J117" s="140">
        <f>ROUND($I$117*$H$117,2)</f>
        <v>0</v>
      </c>
      <c r="K117" s="136" t="s">
        <v>166</v>
      </c>
      <c r="L117" s="85"/>
      <c r="M117" s="141"/>
      <c r="N117" s="142" t="s">
        <v>39</v>
      </c>
      <c r="P117" s="143">
        <f>$O$117*$H$117</f>
        <v>0</v>
      </c>
      <c r="Q117" s="143">
        <v>0.04572</v>
      </c>
      <c r="R117" s="143">
        <f>$Q$117*$H$117</f>
        <v>0.04572</v>
      </c>
      <c r="S117" s="143">
        <v>0</v>
      </c>
      <c r="T117" s="144">
        <f>$S$117*$H$117</f>
        <v>0</v>
      </c>
      <c r="AR117" s="82" t="s">
        <v>167</v>
      </c>
      <c r="AT117" s="82" t="s">
        <v>162</v>
      </c>
      <c r="AU117" s="82" t="s">
        <v>77</v>
      </c>
      <c r="AY117" s="6" t="s">
        <v>159</v>
      </c>
      <c r="BE117" s="145">
        <f>IF($N$117="základní",$J$117,0)</f>
        <v>0</v>
      </c>
      <c r="BF117" s="145">
        <f>IF($N$117="snížená",$J$117,0)</f>
        <v>0</v>
      </c>
      <c r="BG117" s="145">
        <f>IF($N$117="zákl. přenesená",$J$117,0)</f>
        <v>0</v>
      </c>
      <c r="BH117" s="145">
        <f>IF($N$117="sníž. přenesená",$J$117,0)</f>
        <v>0</v>
      </c>
      <c r="BI117" s="145">
        <f>IF($N$117="nulová",$J$117,0)</f>
        <v>0</v>
      </c>
      <c r="BJ117" s="82" t="s">
        <v>75</v>
      </c>
      <c r="BK117" s="145">
        <f>ROUND($I$117*$H$117,2)</f>
        <v>0</v>
      </c>
      <c r="BL117" s="82" t="s">
        <v>167</v>
      </c>
      <c r="BM117" s="82" t="s">
        <v>204</v>
      </c>
    </row>
    <row r="118" spans="2:47" s="6" customFormat="1" ht="24.75" customHeight="1">
      <c r="B118" s="85"/>
      <c r="D118" s="146" t="s">
        <v>169</v>
      </c>
      <c r="F118" s="147" t="s">
        <v>205</v>
      </c>
      <c r="L118" s="85"/>
      <c r="M118" s="148"/>
      <c r="T118" s="149"/>
      <c r="AT118" s="6" t="s">
        <v>169</v>
      </c>
      <c r="AU118" s="6" t="s">
        <v>77</v>
      </c>
    </row>
    <row r="119" spans="2:65" s="6" customFormat="1" ht="13.5" customHeight="1">
      <c r="B119" s="85"/>
      <c r="C119" s="134" t="s">
        <v>184</v>
      </c>
      <c r="D119" s="134" t="s">
        <v>162</v>
      </c>
      <c r="E119" s="135" t="s">
        <v>206</v>
      </c>
      <c r="F119" s="136" t="s">
        <v>207</v>
      </c>
      <c r="G119" s="137" t="s">
        <v>165</v>
      </c>
      <c r="H119" s="138">
        <v>3.636</v>
      </c>
      <c r="I119" s="139"/>
      <c r="J119" s="140">
        <f>ROUND($I$119*$H$119,2)</f>
        <v>0</v>
      </c>
      <c r="K119" s="136" t="s">
        <v>166</v>
      </c>
      <c r="L119" s="85"/>
      <c r="M119" s="141"/>
      <c r="N119" s="142" t="s">
        <v>39</v>
      </c>
      <c r="P119" s="143">
        <f>$O$119*$H$119</f>
        <v>0</v>
      </c>
      <c r="Q119" s="143">
        <v>0.11669</v>
      </c>
      <c r="R119" s="143">
        <f>$Q$119*$H$119</f>
        <v>0.42428484</v>
      </c>
      <c r="S119" s="143">
        <v>0</v>
      </c>
      <c r="T119" s="144">
        <f>$S$119*$H$119</f>
        <v>0</v>
      </c>
      <c r="AR119" s="82" t="s">
        <v>167</v>
      </c>
      <c r="AT119" s="82" t="s">
        <v>162</v>
      </c>
      <c r="AU119" s="82" t="s">
        <v>77</v>
      </c>
      <c r="AY119" s="6" t="s">
        <v>159</v>
      </c>
      <c r="BE119" s="145">
        <f>IF($N$119="základní",$J$119,0)</f>
        <v>0</v>
      </c>
      <c r="BF119" s="145">
        <f>IF($N$119="snížená",$J$119,0)</f>
        <v>0</v>
      </c>
      <c r="BG119" s="145">
        <f>IF($N$119="zákl. přenesená",$J$119,0)</f>
        <v>0</v>
      </c>
      <c r="BH119" s="145">
        <f>IF($N$119="sníž. přenesená",$J$119,0)</f>
        <v>0</v>
      </c>
      <c r="BI119" s="145">
        <f>IF($N$119="nulová",$J$119,0)</f>
        <v>0</v>
      </c>
      <c r="BJ119" s="82" t="s">
        <v>75</v>
      </c>
      <c r="BK119" s="145">
        <f>ROUND($I$119*$H$119,2)</f>
        <v>0</v>
      </c>
      <c r="BL119" s="82" t="s">
        <v>167</v>
      </c>
      <c r="BM119" s="82" t="s">
        <v>208</v>
      </c>
    </row>
    <row r="120" spans="2:47" s="6" customFormat="1" ht="24.75" customHeight="1">
      <c r="B120" s="85"/>
      <c r="D120" s="146" t="s">
        <v>169</v>
      </c>
      <c r="F120" s="147" t="s">
        <v>209</v>
      </c>
      <c r="L120" s="85"/>
      <c r="M120" s="148"/>
      <c r="T120" s="149"/>
      <c r="AT120" s="6" t="s">
        <v>169</v>
      </c>
      <c r="AU120" s="6" t="s">
        <v>77</v>
      </c>
    </row>
    <row r="121" spans="2:51" s="6" customFormat="1" ht="13.5" customHeight="1">
      <c r="B121" s="150"/>
      <c r="D121" s="151" t="s">
        <v>171</v>
      </c>
      <c r="E121" s="152"/>
      <c r="F121" s="153" t="s">
        <v>210</v>
      </c>
      <c r="H121" s="154">
        <v>3.636</v>
      </c>
      <c r="L121" s="150"/>
      <c r="M121" s="155"/>
      <c r="T121" s="156"/>
      <c r="AT121" s="152" t="s">
        <v>171</v>
      </c>
      <c r="AU121" s="152" t="s">
        <v>77</v>
      </c>
      <c r="AV121" s="152" t="s">
        <v>77</v>
      </c>
      <c r="AW121" s="152" t="s">
        <v>125</v>
      </c>
      <c r="AX121" s="152" t="s">
        <v>75</v>
      </c>
      <c r="AY121" s="152" t="s">
        <v>159</v>
      </c>
    </row>
    <row r="122" spans="2:65" s="6" customFormat="1" ht="13.5" customHeight="1">
      <c r="B122" s="85"/>
      <c r="C122" s="134" t="s">
        <v>211</v>
      </c>
      <c r="D122" s="134" t="s">
        <v>162</v>
      </c>
      <c r="E122" s="135" t="s">
        <v>212</v>
      </c>
      <c r="F122" s="136" t="s">
        <v>213</v>
      </c>
      <c r="G122" s="137" t="s">
        <v>165</v>
      </c>
      <c r="H122" s="138">
        <v>46.618</v>
      </c>
      <c r="I122" s="139"/>
      <c r="J122" s="140">
        <f>ROUND($I$122*$H$122,2)</f>
        <v>0</v>
      </c>
      <c r="K122" s="136" t="s">
        <v>166</v>
      </c>
      <c r="L122" s="85"/>
      <c r="M122" s="141"/>
      <c r="N122" s="142" t="s">
        <v>39</v>
      </c>
      <c r="P122" s="143">
        <f>$O$122*$H$122</f>
        <v>0</v>
      </c>
      <c r="Q122" s="143">
        <v>0.11669</v>
      </c>
      <c r="R122" s="143">
        <f>$Q$122*$H$122</f>
        <v>5.4398544200000005</v>
      </c>
      <c r="S122" s="143">
        <v>0</v>
      </c>
      <c r="T122" s="144">
        <f>$S$122*$H$122</f>
        <v>0</v>
      </c>
      <c r="AR122" s="82" t="s">
        <v>167</v>
      </c>
      <c r="AT122" s="82" t="s">
        <v>162</v>
      </c>
      <c r="AU122" s="82" t="s">
        <v>77</v>
      </c>
      <c r="AY122" s="6" t="s">
        <v>159</v>
      </c>
      <c r="BE122" s="145">
        <f>IF($N$122="základní",$J$122,0)</f>
        <v>0</v>
      </c>
      <c r="BF122" s="145">
        <f>IF($N$122="snížená",$J$122,0)</f>
        <v>0</v>
      </c>
      <c r="BG122" s="145">
        <f>IF($N$122="zákl. přenesená",$J$122,0)</f>
        <v>0</v>
      </c>
      <c r="BH122" s="145">
        <f>IF($N$122="sníž. přenesená",$J$122,0)</f>
        <v>0</v>
      </c>
      <c r="BI122" s="145">
        <f>IF($N$122="nulová",$J$122,0)</f>
        <v>0</v>
      </c>
      <c r="BJ122" s="82" t="s">
        <v>75</v>
      </c>
      <c r="BK122" s="145">
        <f>ROUND($I$122*$H$122,2)</f>
        <v>0</v>
      </c>
      <c r="BL122" s="82" t="s">
        <v>167</v>
      </c>
      <c r="BM122" s="82" t="s">
        <v>214</v>
      </c>
    </row>
    <row r="123" spans="2:47" s="6" customFormat="1" ht="24.75" customHeight="1">
      <c r="B123" s="85"/>
      <c r="D123" s="146" t="s">
        <v>169</v>
      </c>
      <c r="F123" s="147" t="s">
        <v>215</v>
      </c>
      <c r="L123" s="85"/>
      <c r="M123" s="148"/>
      <c r="T123" s="149"/>
      <c r="AT123" s="6" t="s">
        <v>169</v>
      </c>
      <c r="AU123" s="6" t="s">
        <v>77</v>
      </c>
    </row>
    <row r="124" spans="2:51" s="6" customFormat="1" ht="13.5" customHeight="1">
      <c r="B124" s="150"/>
      <c r="D124" s="151" t="s">
        <v>171</v>
      </c>
      <c r="E124" s="152"/>
      <c r="F124" s="153" t="s">
        <v>173</v>
      </c>
      <c r="H124" s="154">
        <v>2.6</v>
      </c>
      <c r="L124" s="150"/>
      <c r="M124" s="155"/>
      <c r="T124" s="156"/>
      <c r="AT124" s="152" t="s">
        <v>171</v>
      </c>
      <c r="AU124" s="152" t="s">
        <v>77</v>
      </c>
      <c r="AV124" s="152" t="s">
        <v>77</v>
      </c>
      <c r="AW124" s="152" t="s">
        <v>125</v>
      </c>
      <c r="AX124" s="152" t="s">
        <v>68</v>
      </c>
      <c r="AY124" s="152" t="s">
        <v>159</v>
      </c>
    </row>
    <row r="125" spans="2:51" s="6" customFormat="1" ht="13.5" customHeight="1">
      <c r="B125" s="150"/>
      <c r="D125" s="151" t="s">
        <v>171</v>
      </c>
      <c r="E125" s="152"/>
      <c r="F125" s="153" t="s">
        <v>216</v>
      </c>
      <c r="H125" s="154">
        <v>2.127</v>
      </c>
      <c r="L125" s="150"/>
      <c r="M125" s="155"/>
      <c r="T125" s="156"/>
      <c r="AT125" s="152" t="s">
        <v>171</v>
      </c>
      <c r="AU125" s="152" t="s">
        <v>77</v>
      </c>
      <c r="AV125" s="152" t="s">
        <v>77</v>
      </c>
      <c r="AW125" s="152" t="s">
        <v>125</v>
      </c>
      <c r="AX125" s="152" t="s">
        <v>68</v>
      </c>
      <c r="AY125" s="152" t="s">
        <v>159</v>
      </c>
    </row>
    <row r="126" spans="2:51" s="6" customFormat="1" ht="13.5" customHeight="1">
      <c r="B126" s="150"/>
      <c r="D126" s="151" t="s">
        <v>171</v>
      </c>
      <c r="E126" s="152"/>
      <c r="F126" s="153" t="s">
        <v>217</v>
      </c>
      <c r="H126" s="154">
        <v>6.5</v>
      </c>
      <c r="L126" s="150"/>
      <c r="M126" s="155"/>
      <c r="T126" s="156"/>
      <c r="AT126" s="152" t="s">
        <v>171</v>
      </c>
      <c r="AU126" s="152" t="s">
        <v>77</v>
      </c>
      <c r="AV126" s="152" t="s">
        <v>77</v>
      </c>
      <c r="AW126" s="152" t="s">
        <v>125</v>
      </c>
      <c r="AX126" s="152" t="s">
        <v>68</v>
      </c>
      <c r="AY126" s="152" t="s">
        <v>159</v>
      </c>
    </row>
    <row r="127" spans="2:51" s="6" customFormat="1" ht="13.5" customHeight="1">
      <c r="B127" s="150"/>
      <c r="D127" s="151" t="s">
        <v>171</v>
      </c>
      <c r="E127" s="152"/>
      <c r="F127" s="153" t="s">
        <v>218</v>
      </c>
      <c r="H127" s="154">
        <v>35.391</v>
      </c>
      <c r="L127" s="150"/>
      <c r="M127" s="155"/>
      <c r="T127" s="156"/>
      <c r="AT127" s="152" t="s">
        <v>171</v>
      </c>
      <c r="AU127" s="152" t="s">
        <v>77</v>
      </c>
      <c r="AV127" s="152" t="s">
        <v>77</v>
      </c>
      <c r="AW127" s="152" t="s">
        <v>125</v>
      </c>
      <c r="AX127" s="152" t="s">
        <v>68</v>
      </c>
      <c r="AY127" s="152" t="s">
        <v>159</v>
      </c>
    </row>
    <row r="128" spans="2:51" s="6" customFormat="1" ht="13.5" customHeight="1">
      <c r="B128" s="157"/>
      <c r="D128" s="151" t="s">
        <v>171</v>
      </c>
      <c r="E128" s="158"/>
      <c r="F128" s="159" t="s">
        <v>174</v>
      </c>
      <c r="H128" s="160">
        <v>46.618</v>
      </c>
      <c r="L128" s="157"/>
      <c r="M128" s="161"/>
      <c r="T128" s="162"/>
      <c r="AT128" s="158" t="s">
        <v>171</v>
      </c>
      <c r="AU128" s="158" t="s">
        <v>77</v>
      </c>
      <c r="AV128" s="158" t="s">
        <v>167</v>
      </c>
      <c r="AW128" s="158" t="s">
        <v>125</v>
      </c>
      <c r="AX128" s="158" t="s">
        <v>75</v>
      </c>
      <c r="AY128" s="158" t="s">
        <v>159</v>
      </c>
    </row>
    <row r="129" spans="2:65" s="6" customFormat="1" ht="13.5" customHeight="1">
      <c r="B129" s="85"/>
      <c r="C129" s="134" t="s">
        <v>219</v>
      </c>
      <c r="D129" s="134" t="s">
        <v>162</v>
      </c>
      <c r="E129" s="135" t="s">
        <v>220</v>
      </c>
      <c r="F129" s="136" t="s">
        <v>221</v>
      </c>
      <c r="G129" s="137" t="s">
        <v>165</v>
      </c>
      <c r="H129" s="138">
        <v>5.33</v>
      </c>
      <c r="I129" s="139"/>
      <c r="J129" s="140">
        <f>ROUND($I$129*$H$129,2)</f>
        <v>0</v>
      </c>
      <c r="K129" s="136" t="s">
        <v>166</v>
      </c>
      <c r="L129" s="85"/>
      <c r="M129" s="141"/>
      <c r="N129" s="142" t="s">
        <v>39</v>
      </c>
      <c r="P129" s="143">
        <f>$O$129*$H$129</f>
        <v>0</v>
      </c>
      <c r="Q129" s="143">
        <v>0.1434</v>
      </c>
      <c r="R129" s="143">
        <f>$Q$129*$H$129</f>
        <v>0.7643220000000001</v>
      </c>
      <c r="S129" s="143">
        <v>0</v>
      </c>
      <c r="T129" s="144">
        <f>$S$129*$H$129</f>
        <v>0</v>
      </c>
      <c r="AR129" s="82" t="s">
        <v>167</v>
      </c>
      <c r="AT129" s="82" t="s">
        <v>162</v>
      </c>
      <c r="AU129" s="82" t="s">
        <v>77</v>
      </c>
      <c r="AY129" s="6" t="s">
        <v>159</v>
      </c>
      <c r="BE129" s="145">
        <f>IF($N$129="základní",$J$129,0)</f>
        <v>0</v>
      </c>
      <c r="BF129" s="145">
        <f>IF($N$129="snížená",$J$129,0)</f>
        <v>0</v>
      </c>
      <c r="BG129" s="145">
        <f>IF($N$129="zákl. přenesená",$J$129,0)</f>
        <v>0</v>
      </c>
      <c r="BH129" s="145">
        <f>IF($N$129="sníž. přenesená",$J$129,0)</f>
        <v>0</v>
      </c>
      <c r="BI129" s="145">
        <f>IF($N$129="nulová",$J$129,0)</f>
        <v>0</v>
      </c>
      <c r="BJ129" s="82" t="s">
        <v>75</v>
      </c>
      <c r="BK129" s="145">
        <f>ROUND($I$129*$H$129,2)</f>
        <v>0</v>
      </c>
      <c r="BL129" s="82" t="s">
        <v>167</v>
      </c>
      <c r="BM129" s="82" t="s">
        <v>222</v>
      </c>
    </row>
    <row r="130" spans="2:47" s="6" customFormat="1" ht="24.75" customHeight="1">
      <c r="B130" s="85"/>
      <c r="D130" s="146" t="s">
        <v>169</v>
      </c>
      <c r="F130" s="147" t="s">
        <v>223</v>
      </c>
      <c r="L130" s="85"/>
      <c r="M130" s="148"/>
      <c r="T130" s="149"/>
      <c r="AT130" s="6" t="s">
        <v>169</v>
      </c>
      <c r="AU130" s="6" t="s">
        <v>77</v>
      </c>
    </row>
    <row r="131" spans="2:51" s="6" customFormat="1" ht="13.5" customHeight="1">
      <c r="B131" s="150"/>
      <c r="D131" s="151" t="s">
        <v>171</v>
      </c>
      <c r="E131" s="152"/>
      <c r="F131" s="153" t="s">
        <v>224</v>
      </c>
      <c r="H131" s="154">
        <v>5.33</v>
      </c>
      <c r="L131" s="150"/>
      <c r="M131" s="155"/>
      <c r="T131" s="156"/>
      <c r="AT131" s="152" t="s">
        <v>171</v>
      </c>
      <c r="AU131" s="152" t="s">
        <v>77</v>
      </c>
      <c r="AV131" s="152" t="s">
        <v>77</v>
      </c>
      <c r="AW131" s="152" t="s">
        <v>125</v>
      </c>
      <c r="AX131" s="152" t="s">
        <v>75</v>
      </c>
      <c r="AY131" s="152" t="s">
        <v>159</v>
      </c>
    </row>
    <row r="132" spans="2:63" s="123" customFormat="1" ht="30" customHeight="1">
      <c r="B132" s="124"/>
      <c r="D132" s="125" t="s">
        <v>67</v>
      </c>
      <c r="E132" s="132" t="s">
        <v>196</v>
      </c>
      <c r="F132" s="132" t="s">
        <v>225</v>
      </c>
      <c r="J132" s="133">
        <f>$BK$132</f>
        <v>0</v>
      </c>
      <c r="L132" s="124"/>
      <c r="M132" s="128"/>
      <c r="P132" s="129">
        <f>SUM($P$133:$P$173)</f>
        <v>0</v>
      </c>
      <c r="R132" s="129">
        <f>SUM($R$133:$R$173)</f>
        <v>3.14364</v>
      </c>
      <c r="T132" s="130">
        <f>SUM($T$133:$T$173)</f>
        <v>0</v>
      </c>
      <c r="AR132" s="125" t="s">
        <v>75</v>
      </c>
      <c r="AT132" s="125" t="s">
        <v>67</v>
      </c>
      <c r="AU132" s="125" t="s">
        <v>75</v>
      </c>
      <c r="AY132" s="125" t="s">
        <v>159</v>
      </c>
      <c r="BK132" s="131">
        <f>SUM($BK$133:$BK$173)</f>
        <v>0</v>
      </c>
    </row>
    <row r="133" spans="2:65" s="6" customFormat="1" ht="13.5" customHeight="1">
      <c r="B133" s="85"/>
      <c r="C133" s="134" t="s">
        <v>226</v>
      </c>
      <c r="D133" s="134" t="s">
        <v>162</v>
      </c>
      <c r="E133" s="135" t="s">
        <v>227</v>
      </c>
      <c r="F133" s="136" t="s">
        <v>228</v>
      </c>
      <c r="G133" s="137" t="s">
        <v>165</v>
      </c>
      <c r="H133" s="138">
        <v>164.1</v>
      </c>
      <c r="I133" s="139"/>
      <c r="J133" s="140">
        <f>ROUND($I$133*$H$133,2)</f>
        <v>0</v>
      </c>
      <c r="K133" s="136" t="s">
        <v>166</v>
      </c>
      <c r="L133" s="85"/>
      <c r="M133" s="141"/>
      <c r="N133" s="142" t="s">
        <v>39</v>
      </c>
      <c r="P133" s="143">
        <f>$O$133*$H$133</f>
        <v>0</v>
      </c>
      <c r="Q133" s="143">
        <v>0.003</v>
      </c>
      <c r="R133" s="143">
        <f>$Q$133*$H$133</f>
        <v>0.4923</v>
      </c>
      <c r="S133" s="143">
        <v>0</v>
      </c>
      <c r="T133" s="144">
        <f>$S$133*$H$133</f>
        <v>0</v>
      </c>
      <c r="AR133" s="82" t="s">
        <v>167</v>
      </c>
      <c r="AT133" s="82" t="s">
        <v>162</v>
      </c>
      <c r="AU133" s="82" t="s">
        <v>77</v>
      </c>
      <c r="AY133" s="6" t="s">
        <v>159</v>
      </c>
      <c r="BE133" s="145">
        <f>IF($N$133="základní",$J$133,0)</f>
        <v>0</v>
      </c>
      <c r="BF133" s="145">
        <f>IF($N$133="snížená",$J$133,0)</f>
        <v>0</v>
      </c>
      <c r="BG133" s="145">
        <f>IF($N$133="zákl. přenesená",$J$133,0)</f>
        <v>0</v>
      </c>
      <c r="BH133" s="145">
        <f>IF($N$133="sníž. přenesená",$J$133,0)</f>
        <v>0</v>
      </c>
      <c r="BI133" s="145">
        <f>IF($N$133="nulová",$J$133,0)</f>
        <v>0</v>
      </c>
      <c r="BJ133" s="82" t="s">
        <v>75</v>
      </c>
      <c r="BK133" s="145">
        <f>ROUND($I$133*$H$133,2)</f>
        <v>0</v>
      </c>
      <c r="BL133" s="82" t="s">
        <v>167</v>
      </c>
      <c r="BM133" s="82" t="s">
        <v>229</v>
      </c>
    </row>
    <row r="134" spans="2:47" s="6" customFormat="1" ht="14.25" customHeight="1">
      <c r="B134" s="85"/>
      <c r="D134" s="146" t="s">
        <v>169</v>
      </c>
      <c r="F134" s="147" t="s">
        <v>230</v>
      </c>
      <c r="L134" s="85"/>
      <c r="M134" s="148"/>
      <c r="T134" s="149"/>
      <c r="AT134" s="6" t="s">
        <v>169</v>
      </c>
      <c r="AU134" s="6" t="s">
        <v>77</v>
      </c>
    </row>
    <row r="135" spans="2:51" s="6" customFormat="1" ht="13.5" customHeight="1">
      <c r="B135" s="173"/>
      <c r="D135" s="151" t="s">
        <v>171</v>
      </c>
      <c r="E135" s="174"/>
      <c r="F135" s="175" t="s">
        <v>231</v>
      </c>
      <c r="H135" s="174"/>
      <c r="L135" s="173"/>
      <c r="M135" s="176"/>
      <c r="T135" s="177"/>
      <c r="AT135" s="174" t="s">
        <v>171</v>
      </c>
      <c r="AU135" s="174" t="s">
        <v>77</v>
      </c>
      <c r="AV135" s="174" t="s">
        <v>75</v>
      </c>
      <c r="AW135" s="174" t="s">
        <v>125</v>
      </c>
      <c r="AX135" s="174" t="s">
        <v>68</v>
      </c>
      <c r="AY135" s="174" t="s">
        <v>159</v>
      </c>
    </row>
    <row r="136" spans="2:51" s="6" customFormat="1" ht="13.5" customHeight="1">
      <c r="B136" s="150"/>
      <c r="D136" s="151" t="s">
        <v>171</v>
      </c>
      <c r="E136" s="152"/>
      <c r="F136" s="153" t="s">
        <v>232</v>
      </c>
      <c r="H136" s="154">
        <v>14.5</v>
      </c>
      <c r="L136" s="150"/>
      <c r="M136" s="155"/>
      <c r="T136" s="156"/>
      <c r="AT136" s="152" t="s">
        <v>171</v>
      </c>
      <c r="AU136" s="152" t="s">
        <v>77</v>
      </c>
      <c r="AV136" s="152" t="s">
        <v>77</v>
      </c>
      <c r="AW136" s="152" t="s">
        <v>125</v>
      </c>
      <c r="AX136" s="152" t="s">
        <v>68</v>
      </c>
      <c r="AY136" s="152" t="s">
        <v>159</v>
      </c>
    </row>
    <row r="137" spans="2:51" s="6" customFormat="1" ht="13.5" customHeight="1">
      <c r="B137" s="150"/>
      <c r="D137" s="151" t="s">
        <v>171</v>
      </c>
      <c r="E137" s="152"/>
      <c r="F137" s="153" t="s">
        <v>233</v>
      </c>
      <c r="H137" s="154">
        <v>36.8</v>
      </c>
      <c r="L137" s="150"/>
      <c r="M137" s="155"/>
      <c r="T137" s="156"/>
      <c r="AT137" s="152" t="s">
        <v>171</v>
      </c>
      <c r="AU137" s="152" t="s">
        <v>77</v>
      </c>
      <c r="AV137" s="152" t="s">
        <v>77</v>
      </c>
      <c r="AW137" s="152" t="s">
        <v>125</v>
      </c>
      <c r="AX137" s="152" t="s">
        <v>68</v>
      </c>
      <c r="AY137" s="152" t="s">
        <v>159</v>
      </c>
    </row>
    <row r="138" spans="2:51" s="6" customFormat="1" ht="13.5" customHeight="1">
      <c r="B138" s="150"/>
      <c r="D138" s="151" t="s">
        <v>171</v>
      </c>
      <c r="E138" s="152"/>
      <c r="F138" s="153" t="s">
        <v>234</v>
      </c>
      <c r="H138" s="154">
        <v>6.8</v>
      </c>
      <c r="L138" s="150"/>
      <c r="M138" s="155"/>
      <c r="T138" s="156"/>
      <c r="AT138" s="152" t="s">
        <v>171</v>
      </c>
      <c r="AU138" s="152" t="s">
        <v>77</v>
      </c>
      <c r="AV138" s="152" t="s">
        <v>77</v>
      </c>
      <c r="AW138" s="152" t="s">
        <v>125</v>
      </c>
      <c r="AX138" s="152" t="s">
        <v>68</v>
      </c>
      <c r="AY138" s="152" t="s">
        <v>159</v>
      </c>
    </row>
    <row r="139" spans="2:51" s="6" customFormat="1" ht="13.5" customHeight="1">
      <c r="B139" s="150"/>
      <c r="D139" s="151" t="s">
        <v>171</v>
      </c>
      <c r="E139" s="152"/>
      <c r="F139" s="153" t="s">
        <v>235</v>
      </c>
      <c r="H139" s="154">
        <v>26</v>
      </c>
      <c r="L139" s="150"/>
      <c r="M139" s="155"/>
      <c r="T139" s="156"/>
      <c r="AT139" s="152" t="s">
        <v>171</v>
      </c>
      <c r="AU139" s="152" t="s">
        <v>77</v>
      </c>
      <c r="AV139" s="152" t="s">
        <v>77</v>
      </c>
      <c r="AW139" s="152" t="s">
        <v>125</v>
      </c>
      <c r="AX139" s="152" t="s">
        <v>68</v>
      </c>
      <c r="AY139" s="152" t="s">
        <v>159</v>
      </c>
    </row>
    <row r="140" spans="2:51" s="6" customFormat="1" ht="13.5" customHeight="1">
      <c r="B140" s="150"/>
      <c r="D140" s="151" t="s">
        <v>171</v>
      </c>
      <c r="E140" s="152"/>
      <c r="F140" s="153" t="s">
        <v>236</v>
      </c>
      <c r="H140" s="154">
        <v>2.8</v>
      </c>
      <c r="L140" s="150"/>
      <c r="M140" s="155"/>
      <c r="T140" s="156"/>
      <c r="AT140" s="152" t="s">
        <v>171</v>
      </c>
      <c r="AU140" s="152" t="s">
        <v>77</v>
      </c>
      <c r="AV140" s="152" t="s">
        <v>77</v>
      </c>
      <c r="AW140" s="152" t="s">
        <v>125</v>
      </c>
      <c r="AX140" s="152" t="s">
        <v>68</v>
      </c>
      <c r="AY140" s="152" t="s">
        <v>159</v>
      </c>
    </row>
    <row r="141" spans="2:51" s="6" customFormat="1" ht="13.5" customHeight="1">
      <c r="B141" s="150"/>
      <c r="D141" s="151" t="s">
        <v>171</v>
      </c>
      <c r="E141" s="152"/>
      <c r="F141" s="153" t="s">
        <v>237</v>
      </c>
      <c r="H141" s="154">
        <v>38.5</v>
      </c>
      <c r="L141" s="150"/>
      <c r="M141" s="155"/>
      <c r="T141" s="156"/>
      <c r="AT141" s="152" t="s">
        <v>171</v>
      </c>
      <c r="AU141" s="152" t="s">
        <v>77</v>
      </c>
      <c r="AV141" s="152" t="s">
        <v>77</v>
      </c>
      <c r="AW141" s="152" t="s">
        <v>125</v>
      </c>
      <c r="AX141" s="152" t="s">
        <v>68</v>
      </c>
      <c r="AY141" s="152" t="s">
        <v>159</v>
      </c>
    </row>
    <row r="142" spans="2:51" s="6" customFormat="1" ht="13.5" customHeight="1">
      <c r="B142" s="150"/>
      <c r="D142" s="151" t="s">
        <v>171</v>
      </c>
      <c r="E142" s="152"/>
      <c r="F142" s="153" t="s">
        <v>238</v>
      </c>
      <c r="H142" s="154">
        <v>34.8</v>
      </c>
      <c r="L142" s="150"/>
      <c r="M142" s="155"/>
      <c r="T142" s="156"/>
      <c r="AT142" s="152" t="s">
        <v>171</v>
      </c>
      <c r="AU142" s="152" t="s">
        <v>77</v>
      </c>
      <c r="AV142" s="152" t="s">
        <v>77</v>
      </c>
      <c r="AW142" s="152" t="s">
        <v>125</v>
      </c>
      <c r="AX142" s="152" t="s">
        <v>68</v>
      </c>
      <c r="AY142" s="152" t="s">
        <v>159</v>
      </c>
    </row>
    <row r="143" spans="2:51" s="6" customFormat="1" ht="13.5" customHeight="1">
      <c r="B143" s="150"/>
      <c r="D143" s="151" t="s">
        <v>171</v>
      </c>
      <c r="E143" s="152"/>
      <c r="F143" s="153" t="s">
        <v>239</v>
      </c>
      <c r="H143" s="154">
        <v>3.9</v>
      </c>
      <c r="L143" s="150"/>
      <c r="M143" s="155"/>
      <c r="T143" s="156"/>
      <c r="AT143" s="152" t="s">
        <v>171</v>
      </c>
      <c r="AU143" s="152" t="s">
        <v>77</v>
      </c>
      <c r="AV143" s="152" t="s">
        <v>77</v>
      </c>
      <c r="AW143" s="152" t="s">
        <v>125</v>
      </c>
      <c r="AX143" s="152" t="s">
        <v>68</v>
      </c>
      <c r="AY143" s="152" t="s">
        <v>159</v>
      </c>
    </row>
    <row r="144" spans="2:51" s="6" customFormat="1" ht="13.5" customHeight="1">
      <c r="B144" s="157"/>
      <c r="D144" s="151" t="s">
        <v>171</v>
      </c>
      <c r="E144" s="158"/>
      <c r="F144" s="159" t="s">
        <v>174</v>
      </c>
      <c r="H144" s="160">
        <v>164.1</v>
      </c>
      <c r="L144" s="157"/>
      <c r="M144" s="161"/>
      <c r="T144" s="162"/>
      <c r="AT144" s="158" t="s">
        <v>171</v>
      </c>
      <c r="AU144" s="158" t="s">
        <v>77</v>
      </c>
      <c r="AV144" s="158" t="s">
        <v>167</v>
      </c>
      <c r="AW144" s="158" t="s">
        <v>125</v>
      </c>
      <c r="AX144" s="158" t="s">
        <v>75</v>
      </c>
      <c r="AY144" s="158" t="s">
        <v>159</v>
      </c>
    </row>
    <row r="145" spans="2:65" s="6" customFormat="1" ht="13.5" customHeight="1">
      <c r="B145" s="85"/>
      <c r="C145" s="134" t="s">
        <v>240</v>
      </c>
      <c r="D145" s="134" t="s">
        <v>162</v>
      </c>
      <c r="E145" s="135" t="s">
        <v>241</v>
      </c>
      <c r="F145" s="136" t="s">
        <v>242</v>
      </c>
      <c r="G145" s="137" t="s">
        <v>165</v>
      </c>
      <c r="H145" s="138">
        <v>131</v>
      </c>
      <c r="I145" s="139"/>
      <c r="J145" s="140">
        <f>ROUND($I$145*$H$145,2)</f>
        <v>0</v>
      </c>
      <c r="K145" s="136" t="s">
        <v>166</v>
      </c>
      <c r="L145" s="85"/>
      <c r="M145" s="141"/>
      <c r="N145" s="142" t="s">
        <v>39</v>
      </c>
      <c r="P145" s="143">
        <f>$O$145*$H$145</f>
        <v>0</v>
      </c>
      <c r="Q145" s="143">
        <v>0.0154</v>
      </c>
      <c r="R145" s="143">
        <f>$Q$145*$H$145</f>
        <v>2.0174</v>
      </c>
      <c r="S145" s="143">
        <v>0</v>
      </c>
      <c r="T145" s="144">
        <f>$S$145*$H$145</f>
        <v>0</v>
      </c>
      <c r="AR145" s="82" t="s">
        <v>167</v>
      </c>
      <c r="AT145" s="82" t="s">
        <v>162</v>
      </c>
      <c r="AU145" s="82" t="s">
        <v>77</v>
      </c>
      <c r="AY145" s="6" t="s">
        <v>159</v>
      </c>
      <c r="BE145" s="145">
        <f>IF($N$145="základní",$J$145,0)</f>
        <v>0</v>
      </c>
      <c r="BF145" s="145">
        <f>IF($N$145="snížená",$J$145,0)</f>
        <v>0</v>
      </c>
      <c r="BG145" s="145">
        <f>IF($N$145="zákl. přenesená",$J$145,0)</f>
        <v>0</v>
      </c>
      <c r="BH145" s="145">
        <f>IF($N$145="sníž. přenesená",$J$145,0)</f>
        <v>0</v>
      </c>
      <c r="BI145" s="145">
        <f>IF($N$145="nulová",$J$145,0)</f>
        <v>0</v>
      </c>
      <c r="BJ145" s="82" t="s">
        <v>75</v>
      </c>
      <c r="BK145" s="145">
        <f>ROUND($I$145*$H$145,2)</f>
        <v>0</v>
      </c>
      <c r="BL145" s="82" t="s">
        <v>167</v>
      </c>
      <c r="BM145" s="82" t="s">
        <v>243</v>
      </c>
    </row>
    <row r="146" spans="2:47" s="6" customFormat="1" ht="14.25" customHeight="1">
      <c r="B146" s="85"/>
      <c r="D146" s="146" t="s">
        <v>169</v>
      </c>
      <c r="F146" s="147" t="s">
        <v>244</v>
      </c>
      <c r="L146" s="85"/>
      <c r="M146" s="148"/>
      <c r="T146" s="149"/>
      <c r="AT146" s="6" t="s">
        <v>169</v>
      </c>
      <c r="AU146" s="6" t="s">
        <v>77</v>
      </c>
    </row>
    <row r="147" spans="2:51" s="6" customFormat="1" ht="13.5" customHeight="1">
      <c r="B147" s="173"/>
      <c r="D147" s="151" t="s">
        <v>171</v>
      </c>
      <c r="E147" s="174"/>
      <c r="F147" s="175" t="s">
        <v>245</v>
      </c>
      <c r="H147" s="174"/>
      <c r="L147" s="173"/>
      <c r="M147" s="176"/>
      <c r="T147" s="177"/>
      <c r="AT147" s="174" t="s">
        <v>171</v>
      </c>
      <c r="AU147" s="174" t="s">
        <v>77</v>
      </c>
      <c r="AV147" s="174" t="s">
        <v>75</v>
      </c>
      <c r="AW147" s="174" t="s">
        <v>125</v>
      </c>
      <c r="AX147" s="174" t="s">
        <v>68</v>
      </c>
      <c r="AY147" s="174" t="s">
        <v>159</v>
      </c>
    </row>
    <row r="148" spans="2:51" s="6" customFormat="1" ht="13.5" customHeight="1">
      <c r="B148" s="150"/>
      <c r="D148" s="151" t="s">
        <v>171</v>
      </c>
      <c r="E148" s="152"/>
      <c r="F148" s="153" t="s">
        <v>232</v>
      </c>
      <c r="H148" s="154">
        <v>14.5</v>
      </c>
      <c r="L148" s="150"/>
      <c r="M148" s="155"/>
      <c r="T148" s="156"/>
      <c r="AT148" s="152" t="s">
        <v>171</v>
      </c>
      <c r="AU148" s="152" t="s">
        <v>77</v>
      </c>
      <c r="AV148" s="152" t="s">
        <v>77</v>
      </c>
      <c r="AW148" s="152" t="s">
        <v>125</v>
      </c>
      <c r="AX148" s="152" t="s">
        <v>68</v>
      </c>
      <c r="AY148" s="152" t="s">
        <v>159</v>
      </c>
    </row>
    <row r="149" spans="2:51" s="6" customFormat="1" ht="13.5" customHeight="1">
      <c r="B149" s="150"/>
      <c r="D149" s="151" t="s">
        <v>171</v>
      </c>
      <c r="E149" s="152"/>
      <c r="F149" s="153" t="s">
        <v>234</v>
      </c>
      <c r="H149" s="154">
        <v>6.8</v>
      </c>
      <c r="L149" s="150"/>
      <c r="M149" s="155"/>
      <c r="T149" s="156"/>
      <c r="AT149" s="152" t="s">
        <v>171</v>
      </c>
      <c r="AU149" s="152" t="s">
        <v>77</v>
      </c>
      <c r="AV149" s="152" t="s">
        <v>77</v>
      </c>
      <c r="AW149" s="152" t="s">
        <v>125</v>
      </c>
      <c r="AX149" s="152" t="s">
        <v>68</v>
      </c>
      <c r="AY149" s="152" t="s">
        <v>159</v>
      </c>
    </row>
    <row r="150" spans="2:51" s="6" customFormat="1" ht="13.5" customHeight="1">
      <c r="B150" s="150"/>
      <c r="D150" s="151" t="s">
        <v>171</v>
      </c>
      <c r="E150" s="152"/>
      <c r="F150" s="153" t="s">
        <v>235</v>
      </c>
      <c r="H150" s="154">
        <v>26</v>
      </c>
      <c r="L150" s="150"/>
      <c r="M150" s="155"/>
      <c r="T150" s="156"/>
      <c r="AT150" s="152" t="s">
        <v>171</v>
      </c>
      <c r="AU150" s="152" t="s">
        <v>77</v>
      </c>
      <c r="AV150" s="152" t="s">
        <v>77</v>
      </c>
      <c r="AW150" s="152" t="s">
        <v>125</v>
      </c>
      <c r="AX150" s="152" t="s">
        <v>68</v>
      </c>
      <c r="AY150" s="152" t="s">
        <v>159</v>
      </c>
    </row>
    <row r="151" spans="2:51" s="6" customFormat="1" ht="13.5" customHeight="1">
      <c r="B151" s="150"/>
      <c r="D151" s="151" t="s">
        <v>171</v>
      </c>
      <c r="E151" s="152"/>
      <c r="F151" s="153" t="s">
        <v>246</v>
      </c>
      <c r="H151" s="154">
        <v>5.3</v>
      </c>
      <c r="L151" s="150"/>
      <c r="M151" s="155"/>
      <c r="T151" s="156"/>
      <c r="AT151" s="152" t="s">
        <v>171</v>
      </c>
      <c r="AU151" s="152" t="s">
        <v>77</v>
      </c>
      <c r="AV151" s="152" t="s">
        <v>77</v>
      </c>
      <c r="AW151" s="152" t="s">
        <v>125</v>
      </c>
      <c r="AX151" s="152" t="s">
        <v>68</v>
      </c>
      <c r="AY151" s="152" t="s">
        <v>159</v>
      </c>
    </row>
    <row r="152" spans="2:51" s="6" customFormat="1" ht="13.5" customHeight="1">
      <c r="B152" s="150"/>
      <c r="D152" s="151" t="s">
        <v>171</v>
      </c>
      <c r="E152" s="152"/>
      <c r="F152" s="153" t="s">
        <v>247</v>
      </c>
      <c r="H152" s="154">
        <v>7.9</v>
      </c>
      <c r="L152" s="150"/>
      <c r="M152" s="155"/>
      <c r="T152" s="156"/>
      <c r="AT152" s="152" t="s">
        <v>171</v>
      </c>
      <c r="AU152" s="152" t="s">
        <v>77</v>
      </c>
      <c r="AV152" s="152" t="s">
        <v>77</v>
      </c>
      <c r="AW152" s="152" t="s">
        <v>125</v>
      </c>
      <c r="AX152" s="152" t="s">
        <v>68</v>
      </c>
      <c r="AY152" s="152" t="s">
        <v>159</v>
      </c>
    </row>
    <row r="153" spans="2:51" s="6" customFormat="1" ht="13.5" customHeight="1">
      <c r="B153" s="150"/>
      <c r="D153" s="151" t="s">
        <v>171</v>
      </c>
      <c r="E153" s="152"/>
      <c r="F153" s="153" t="s">
        <v>248</v>
      </c>
      <c r="H153" s="154">
        <v>12.4</v>
      </c>
      <c r="L153" s="150"/>
      <c r="M153" s="155"/>
      <c r="T153" s="156"/>
      <c r="AT153" s="152" t="s">
        <v>171</v>
      </c>
      <c r="AU153" s="152" t="s">
        <v>77</v>
      </c>
      <c r="AV153" s="152" t="s">
        <v>77</v>
      </c>
      <c r="AW153" s="152" t="s">
        <v>125</v>
      </c>
      <c r="AX153" s="152" t="s">
        <v>68</v>
      </c>
      <c r="AY153" s="152" t="s">
        <v>159</v>
      </c>
    </row>
    <row r="154" spans="2:51" s="6" customFormat="1" ht="13.5" customHeight="1">
      <c r="B154" s="150"/>
      <c r="D154" s="151" t="s">
        <v>171</v>
      </c>
      <c r="E154" s="152"/>
      <c r="F154" s="153" t="s">
        <v>249</v>
      </c>
      <c r="H154" s="154">
        <v>4.8</v>
      </c>
      <c r="L154" s="150"/>
      <c r="M154" s="155"/>
      <c r="T154" s="156"/>
      <c r="AT154" s="152" t="s">
        <v>171</v>
      </c>
      <c r="AU154" s="152" t="s">
        <v>77</v>
      </c>
      <c r="AV154" s="152" t="s">
        <v>77</v>
      </c>
      <c r="AW154" s="152" t="s">
        <v>125</v>
      </c>
      <c r="AX154" s="152" t="s">
        <v>68</v>
      </c>
      <c r="AY154" s="152" t="s">
        <v>159</v>
      </c>
    </row>
    <row r="155" spans="2:51" s="6" customFormat="1" ht="13.5" customHeight="1">
      <c r="B155" s="150"/>
      <c r="D155" s="151" t="s">
        <v>171</v>
      </c>
      <c r="E155" s="152"/>
      <c r="F155" s="153" t="s">
        <v>250</v>
      </c>
      <c r="H155" s="154">
        <v>32</v>
      </c>
      <c r="L155" s="150"/>
      <c r="M155" s="155"/>
      <c r="T155" s="156"/>
      <c r="AT155" s="152" t="s">
        <v>171</v>
      </c>
      <c r="AU155" s="152" t="s">
        <v>77</v>
      </c>
      <c r="AV155" s="152" t="s">
        <v>77</v>
      </c>
      <c r="AW155" s="152" t="s">
        <v>125</v>
      </c>
      <c r="AX155" s="152" t="s">
        <v>68</v>
      </c>
      <c r="AY155" s="152" t="s">
        <v>159</v>
      </c>
    </row>
    <row r="156" spans="2:51" s="6" customFormat="1" ht="13.5" customHeight="1">
      <c r="B156" s="150"/>
      <c r="D156" s="151" t="s">
        <v>171</v>
      </c>
      <c r="E156" s="152"/>
      <c r="F156" s="153" t="s">
        <v>251</v>
      </c>
      <c r="H156" s="154">
        <v>17.4</v>
      </c>
      <c r="L156" s="150"/>
      <c r="M156" s="155"/>
      <c r="T156" s="156"/>
      <c r="AT156" s="152" t="s">
        <v>171</v>
      </c>
      <c r="AU156" s="152" t="s">
        <v>77</v>
      </c>
      <c r="AV156" s="152" t="s">
        <v>77</v>
      </c>
      <c r="AW156" s="152" t="s">
        <v>125</v>
      </c>
      <c r="AX156" s="152" t="s">
        <v>68</v>
      </c>
      <c r="AY156" s="152" t="s">
        <v>159</v>
      </c>
    </row>
    <row r="157" spans="2:51" s="6" customFormat="1" ht="13.5" customHeight="1">
      <c r="B157" s="150"/>
      <c r="D157" s="151" t="s">
        <v>171</v>
      </c>
      <c r="E157" s="152"/>
      <c r="F157" s="153" t="s">
        <v>239</v>
      </c>
      <c r="H157" s="154">
        <v>3.9</v>
      </c>
      <c r="L157" s="150"/>
      <c r="M157" s="155"/>
      <c r="T157" s="156"/>
      <c r="AT157" s="152" t="s">
        <v>171</v>
      </c>
      <c r="AU157" s="152" t="s">
        <v>77</v>
      </c>
      <c r="AV157" s="152" t="s">
        <v>77</v>
      </c>
      <c r="AW157" s="152" t="s">
        <v>125</v>
      </c>
      <c r="AX157" s="152" t="s">
        <v>68</v>
      </c>
      <c r="AY157" s="152" t="s">
        <v>159</v>
      </c>
    </row>
    <row r="158" spans="2:51" s="6" customFormat="1" ht="13.5" customHeight="1">
      <c r="B158" s="157"/>
      <c r="D158" s="151" t="s">
        <v>171</v>
      </c>
      <c r="E158" s="158"/>
      <c r="F158" s="159" t="s">
        <v>174</v>
      </c>
      <c r="H158" s="160">
        <v>131</v>
      </c>
      <c r="L158" s="157"/>
      <c r="M158" s="161"/>
      <c r="T158" s="162"/>
      <c r="AT158" s="158" t="s">
        <v>171</v>
      </c>
      <c r="AU158" s="158" t="s">
        <v>77</v>
      </c>
      <c r="AV158" s="158" t="s">
        <v>167</v>
      </c>
      <c r="AW158" s="158" t="s">
        <v>125</v>
      </c>
      <c r="AX158" s="158" t="s">
        <v>75</v>
      </c>
      <c r="AY158" s="158" t="s">
        <v>159</v>
      </c>
    </row>
    <row r="159" spans="2:65" s="6" customFormat="1" ht="13.5" customHeight="1">
      <c r="B159" s="85"/>
      <c r="C159" s="134" t="s">
        <v>252</v>
      </c>
      <c r="D159" s="134" t="s">
        <v>162</v>
      </c>
      <c r="E159" s="135" t="s">
        <v>253</v>
      </c>
      <c r="F159" s="136" t="s">
        <v>254</v>
      </c>
      <c r="G159" s="137" t="s">
        <v>177</v>
      </c>
      <c r="H159" s="138">
        <v>8</v>
      </c>
      <c r="I159" s="139"/>
      <c r="J159" s="140">
        <f>ROUND($I$159*$H$159,2)</f>
        <v>0</v>
      </c>
      <c r="K159" s="136" t="s">
        <v>166</v>
      </c>
      <c r="L159" s="85"/>
      <c r="M159" s="141"/>
      <c r="N159" s="142" t="s">
        <v>39</v>
      </c>
      <c r="P159" s="143">
        <f>$O$159*$H$159</f>
        <v>0</v>
      </c>
      <c r="Q159" s="143">
        <v>0.01698</v>
      </c>
      <c r="R159" s="143">
        <f>$Q$159*$H$159</f>
        <v>0.13584</v>
      </c>
      <c r="S159" s="143">
        <v>0</v>
      </c>
      <c r="T159" s="144">
        <f>$S$159*$H$159</f>
        <v>0</v>
      </c>
      <c r="AR159" s="82" t="s">
        <v>167</v>
      </c>
      <c r="AT159" s="82" t="s">
        <v>162</v>
      </c>
      <c r="AU159" s="82" t="s">
        <v>77</v>
      </c>
      <c r="AY159" s="6" t="s">
        <v>159</v>
      </c>
      <c r="BE159" s="145">
        <f>IF($N$159="základní",$J$159,0)</f>
        <v>0</v>
      </c>
      <c r="BF159" s="145">
        <f>IF($N$159="snížená",$J$159,0)</f>
        <v>0</v>
      </c>
      <c r="BG159" s="145">
        <f>IF($N$159="zákl. přenesená",$J$159,0)</f>
        <v>0</v>
      </c>
      <c r="BH159" s="145">
        <f>IF($N$159="sníž. přenesená",$J$159,0)</f>
        <v>0</v>
      </c>
      <c r="BI159" s="145">
        <f>IF($N$159="nulová",$J$159,0)</f>
        <v>0</v>
      </c>
      <c r="BJ159" s="82" t="s">
        <v>75</v>
      </c>
      <c r="BK159" s="145">
        <f>ROUND($I$159*$H$159,2)</f>
        <v>0</v>
      </c>
      <c r="BL159" s="82" t="s">
        <v>167</v>
      </c>
      <c r="BM159" s="82" t="s">
        <v>255</v>
      </c>
    </row>
    <row r="160" spans="2:47" s="6" customFormat="1" ht="24.75" customHeight="1">
      <c r="B160" s="85"/>
      <c r="D160" s="146" t="s">
        <v>169</v>
      </c>
      <c r="F160" s="147" t="s">
        <v>256</v>
      </c>
      <c r="L160" s="85"/>
      <c r="M160" s="148"/>
      <c r="T160" s="149"/>
      <c r="AT160" s="6" t="s">
        <v>169</v>
      </c>
      <c r="AU160" s="6" t="s">
        <v>77</v>
      </c>
    </row>
    <row r="161" spans="2:51" s="6" customFormat="1" ht="13.5" customHeight="1">
      <c r="B161" s="173"/>
      <c r="D161" s="151" t="s">
        <v>171</v>
      </c>
      <c r="E161" s="174"/>
      <c r="F161" s="175" t="s">
        <v>257</v>
      </c>
      <c r="H161" s="174"/>
      <c r="L161" s="173"/>
      <c r="M161" s="176"/>
      <c r="T161" s="177"/>
      <c r="AT161" s="174" t="s">
        <v>171</v>
      </c>
      <c r="AU161" s="174" t="s">
        <v>77</v>
      </c>
      <c r="AV161" s="174" t="s">
        <v>75</v>
      </c>
      <c r="AW161" s="174" t="s">
        <v>125</v>
      </c>
      <c r="AX161" s="174" t="s">
        <v>68</v>
      </c>
      <c r="AY161" s="174" t="s">
        <v>159</v>
      </c>
    </row>
    <row r="162" spans="2:51" s="6" customFormat="1" ht="13.5" customHeight="1">
      <c r="B162" s="150"/>
      <c r="D162" s="151" t="s">
        <v>171</v>
      </c>
      <c r="E162" s="152"/>
      <c r="F162" s="153" t="s">
        <v>167</v>
      </c>
      <c r="H162" s="154">
        <v>4</v>
      </c>
      <c r="L162" s="150"/>
      <c r="M162" s="155"/>
      <c r="T162" s="156"/>
      <c r="AT162" s="152" t="s">
        <v>171</v>
      </c>
      <c r="AU162" s="152" t="s">
        <v>77</v>
      </c>
      <c r="AV162" s="152" t="s">
        <v>77</v>
      </c>
      <c r="AW162" s="152" t="s">
        <v>125</v>
      </c>
      <c r="AX162" s="152" t="s">
        <v>68</v>
      </c>
      <c r="AY162" s="152" t="s">
        <v>159</v>
      </c>
    </row>
    <row r="163" spans="2:51" s="6" customFormat="1" ht="13.5" customHeight="1">
      <c r="B163" s="173"/>
      <c r="D163" s="151" t="s">
        <v>171</v>
      </c>
      <c r="E163" s="174"/>
      <c r="F163" s="175" t="s">
        <v>258</v>
      </c>
      <c r="H163" s="174"/>
      <c r="L163" s="173"/>
      <c r="M163" s="176"/>
      <c r="T163" s="177"/>
      <c r="AT163" s="174" t="s">
        <v>171</v>
      </c>
      <c r="AU163" s="174" t="s">
        <v>77</v>
      </c>
      <c r="AV163" s="174" t="s">
        <v>75</v>
      </c>
      <c r="AW163" s="174" t="s">
        <v>125</v>
      </c>
      <c r="AX163" s="174" t="s">
        <v>68</v>
      </c>
      <c r="AY163" s="174" t="s">
        <v>159</v>
      </c>
    </row>
    <row r="164" spans="2:51" s="6" customFormat="1" ht="13.5" customHeight="1">
      <c r="B164" s="150"/>
      <c r="D164" s="151" t="s">
        <v>171</v>
      </c>
      <c r="E164" s="152"/>
      <c r="F164" s="153" t="s">
        <v>167</v>
      </c>
      <c r="H164" s="154">
        <v>4</v>
      </c>
      <c r="L164" s="150"/>
      <c r="M164" s="155"/>
      <c r="T164" s="156"/>
      <c r="AT164" s="152" t="s">
        <v>171</v>
      </c>
      <c r="AU164" s="152" t="s">
        <v>77</v>
      </c>
      <c r="AV164" s="152" t="s">
        <v>77</v>
      </c>
      <c r="AW164" s="152" t="s">
        <v>125</v>
      </c>
      <c r="AX164" s="152" t="s">
        <v>68</v>
      </c>
      <c r="AY164" s="152" t="s">
        <v>159</v>
      </c>
    </row>
    <row r="165" spans="2:51" s="6" customFormat="1" ht="13.5" customHeight="1">
      <c r="B165" s="157"/>
      <c r="D165" s="151" t="s">
        <v>171</v>
      </c>
      <c r="E165" s="158"/>
      <c r="F165" s="159" t="s">
        <v>174</v>
      </c>
      <c r="H165" s="160">
        <v>8</v>
      </c>
      <c r="L165" s="157"/>
      <c r="M165" s="161"/>
      <c r="T165" s="162"/>
      <c r="AT165" s="158" t="s">
        <v>171</v>
      </c>
      <c r="AU165" s="158" t="s">
        <v>77</v>
      </c>
      <c r="AV165" s="158" t="s">
        <v>167</v>
      </c>
      <c r="AW165" s="158" t="s">
        <v>125</v>
      </c>
      <c r="AX165" s="158" t="s">
        <v>75</v>
      </c>
      <c r="AY165" s="158" t="s">
        <v>159</v>
      </c>
    </row>
    <row r="166" spans="2:65" s="6" customFormat="1" ht="13.5" customHeight="1">
      <c r="B166" s="85"/>
      <c r="C166" s="163" t="s">
        <v>259</v>
      </c>
      <c r="D166" s="163" t="s">
        <v>181</v>
      </c>
      <c r="E166" s="164" t="s">
        <v>260</v>
      </c>
      <c r="F166" s="165" t="s">
        <v>261</v>
      </c>
      <c r="G166" s="166" t="s">
        <v>177</v>
      </c>
      <c r="H166" s="167">
        <v>3</v>
      </c>
      <c r="I166" s="168"/>
      <c r="J166" s="169">
        <f>ROUND($I$166*$H$166,2)</f>
        <v>0</v>
      </c>
      <c r="K166" s="165" t="s">
        <v>166</v>
      </c>
      <c r="L166" s="170"/>
      <c r="M166" s="171"/>
      <c r="N166" s="172" t="s">
        <v>39</v>
      </c>
      <c r="P166" s="143">
        <f>$O$166*$H$166</f>
        <v>0</v>
      </c>
      <c r="Q166" s="143">
        <v>0.0114</v>
      </c>
      <c r="R166" s="143">
        <f>$Q$166*$H$166</f>
        <v>0.0342</v>
      </c>
      <c r="S166" s="143">
        <v>0</v>
      </c>
      <c r="T166" s="144">
        <f>$S$166*$H$166</f>
        <v>0</v>
      </c>
      <c r="AR166" s="82" t="s">
        <v>184</v>
      </c>
      <c r="AT166" s="82" t="s">
        <v>181</v>
      </c>
      <c r="AU166" s="82" t="s">
        <v>77</v>
      </c>
      <c r="AY166" s="6" t="s">
        <v>159</v>
      </c>
      <c r="BE166" s="145">
        <f>IF($N$166="základní",$J$166,0)</f>
        <v>0</v>
      </c>
      <c r="BF166" s="145">
        <f>IF($N$166="snížená",$J$166,0)</f>
        <v>0</v>
      </c>
      <c r="BG166" s="145">
        <f>IF($N$166="zákl. přenesená",$J$166,0)</f>
        <v>0</v>
      </c>
      <c r="BH166" s="145">
        <f>IF($N$166="sníž. přenesená",$J$166,0)</f>
        <v>0</v>
      </c>
      <c r="BI166" s="145">
        <f>IF($N$166="nulová",$J$166,0)</f>
        <v>0</v>
      </c>
      <c r="BJ166" s="82" t="s">
        <v>75</v>
      </c>
      <c r="BK166" s="145">
        <f>ROUND($I$166*$H$166,2)</f>
        <v>0</v>
      </c>
      <c r="BL166" s="82" t="s">
        <v>167</v>
      </c>
      <c r="BM166" s="82" t="s">
        <v>262</v>
      </c>
    </row>
    <row r="167" spans="2:47" s="6" customFormat="1" ht="14.25" customHeight="1">
      <c r="B167" s="85"/>
      <c r="D167" s="146" t="s">
        <v>169</v>
      </c>
      <c r="F167" s="147" t="s">
        <v>263</v>
      </c>
      <c r="L167" s="85"/>
      <c r="M167" s="148"/>
      <c r="T167" s="149"/>
      <c r="AT167" s="6" t="s">
        <v>169</v>
      </c>
      <c r="AU167" s="6" t="s">
        <v>77</v>
      </c>
    </row>
    <row r="168" spans="2:65" s="6" customFormat="1" ht="13.5" customHeight="1">
      <c r="B168" s="85"/>
      <c r="C168" s="163" t="s">
        <v>8</v>
      </c>
      <c r="D168" s="163" t="s">
        <v>181</v>
      </c>
      <c r="E168" s="164" t="s">
        <v>264</v>
      </c>
      <c r="F168" s="165" t="s">
        <v>265</v>
      </c>
      <c r="G168" s="166" t="s">
        <v>177</v>
      </c>
      <c r="H168" s="167">
        <v>1</v>
      </c>
      <c r="I168" s="168"/>
      <c r="J168" s="169">
        <f>ROUND($I$168*$H$168,2)</f>
        <v>0</v>
      </c>
      <c r="K168" s="165" t="s">
        <v>166</v>
      </c>
      <c r="L168" s="170"/>
      <c r="M168" s="171"/>
      <c r="N168" s="172" t="s">
        <v>39</v>
      </c>
      <c r="P168" s="143">
        <f>$O$168*$H$168</f>
        <v>0</v>
      </c>
      <c r="Q168" s="143">
        <v>0.0108</v>
      </c>
      <c r="R168" s="143">
        <f>$Q$168*$H$168</f>
        <v>0.0108</v>
      </c>
      <c r="S168" s="143">
        <v>0</v>
      </c>
      <c r="T168" s="144">
        <f>$S$168*$H$168</f>
        <v>0</v>
      </c>
      <c r="AR168" s="82" t="s">
        <v>184</v>
      </c>
      <c r="AT168" s="82" t="s">
        <v>181</v>
      </c>
      <c r="AU168" s="82" t="s">
        <v>77</v>
      </c>
      <c r="AY168" s="6" t="s">
        <v>159</v>
      </c>
      <c r="BE168" s="145">
        <f>IF($N$168="základní",$J$168,0)</f>
        <v>0</v>
      </c>
      <c r="BF168" s="145">
        <f>IF($N$168="snížená",$J$168,0)</f>
        <v>0</v>
      </c>
      <c r="BG168" s="145">
        <f>IF($N$168="zákl. přenesená",$J$168,0)</f>
        <v>0</v>
      </c>
      <c r="BH168" s="145">
        <f>IF($N$168="sníž. přenesená",$J$168,0)</f>
        <v>0</v>
      </c>
      <c r="BI168" s="145">
        <f>IF($N$168="nulová",$J$168,0)</f>
        <v>0</v>
      </c>
      <c r="BJ168" s="82" t="s">
        <v>75</v>
      </c>
      <c r="BK168" s="145">
        <f>ROUND($I$168*$H$168,2)</f>
        <v>0</v>
      </c>
      <c r="BL168" s="82" t="s">
        <v>167</v>
      </c>
      <c r="BM168" s="82" t="s">
        <v>266</v>
      </c>
    </row>
    <row r="169" spans="2:47" s="6" customFormat="1" ht="14.25" customHeight="1">
      <c r="B169" s="85"/>
      <c r="D169" s="146" t="s">
        <v>169</v>
      </c>
      <c r="F169" s="147" t="s">
        <v>267</v>
      </c>
      <c r="L169" s="85"/>
      <c r="M169" s="148"/>
      <c r="T169" s="149"/>
      <c r="AT169" s="6" t="s">
        <v>169</v>
      </c>
      <c r="AU169" s="6" t="s">
        <v>77</v>
      </c>
    </row>
    <row r="170" spans="2:65" s="6" customFormat="1" ht="13.5" customHeight="1">
      <c r="B170" s="85"/>
      <c r="C170" s="134" t="s">
        <v>268</v>
      </c>
      <c r="D170" s="134" t="s">
        <v>162</v>
      </c>
      <c r="E170" s="135" t="s">
        <v>269</v>
      </c>
      <c r="F170" s="136" t="s">
        <v>270</v>
      </c>
      <c r="G170" s="137" t="s">
        <v>177</v>
      </c>
      <c r="H170" s="138">
        <v>1</v>
      </c>
      <c r="I170" s="139"/>
      <c r="J170" s="140">
        <f>ROUND($I$170*$H$170,2)</f>
        <v>0</v>
      </c>
      <c r="K170" s="136" t="s">
        <v>166</v>
      </c>
      <c r="L170" s="85"/>
      <c r="M170" s="141"/>
      <c r="N170" s="142" t="s">
        <v>39</v>
      </c>
      <c r="P170" s="143">
        <f>$O$170*$H$170</f>
        <v>0</v>
      </c>
      <c r="Q170" s="143">
        <v>0.4417</v>
      </c>
      <c r="R170" s="143">
        <f>$Q$170*$H$170</f>
        <v>0.4417</v>
      </c>
      <c r="S170" s="143">
        <v>0</v>
      </c>
      <c r="T170" s="144">
        <f>$S$170*$H$170</f>
        <v>0</v>
      </c>
      <c r="AR170" s="82" t="s">
        <v>167</v>
      </c>
      <c r="AT170" s="82" t="s">
        <v>162</v>
      </c>
      <c r="AU170" s="82" t="s">
        <v>77</v>
      </c>
      <c r="AY170" s="6" t="s">
        <v>159</v>
      </c>
      <c r="BE170" s="145">
        <f>IF($N$170="základní",$J$170,0)</f>
        <v>0</v>
      </c>
      <c r="BF170" s="145">
        <f>IF($N$170="snížená",$J$170,0)</f>
        <v>0</v>
      </c>
      <c r="BG170" s="145">
        <f>IF($N$170="zákl. přenesená",$J$170,0)</f>
        <v>0</v>
      </c>
      <c r="BH170" s="145">
        <f>IF($N$170="sníž. přenesená",$J$170,0)</f>
        <v>0</v>
      </c>
      <c r="BI170" s="145">
        <f>IF($N$170="nulová",$J$170,0)</f>
        <v>0</v>
      </c>
      <c r="BJ170" s="82" t="s">
        <v>75</v>
      </c>
      <c r="BK170" s="145">
        <f>ROUND($I$170*$H$170,2)</f>
        <v>0</v>
      </c>
      <c r="BL170" s="82" t="s">
        <v>167</v>
      </c>
      <c r="BM170" s="82" t="s">
        <v>271</v>
      </c>
    </row>
    <row r="171" spans="2:47" s="6" customFormat="1" ht="24.75" customHeight="1">
      <c r="B171" s="85"/>
      <c r="D171" s="146" t="s">
        <v>169</v>
      </c>
      <c r="F171" s="147" t="s">
        <v>272</v>
      </c>
      <c r="L171" s="85"/>
      <c r="M171" s="148"/>
      <c r="T171" s="149"/>
      <c r="AT171" s="6" t="s">
        <v>169</v>
      </c>
      <c r="AU171" s="6" t="s">
        <v>77</v>
      </c>
    </row>
    <row r="172" spans="2:65" s="6" customFormat="1" ht="13.5" customHeight="1">
      <c r="B172" s="85"/>
      <c r="C172" s="163" t="s">
        <v>273</v>
      </c>
      <c r="D172" s="163" t="s">
        <v>181</v>
      </c>
      <c r="E172" s="164" t="s">
        <v>274</v>
      </c>
      <c r="F172" s="165" t="s">
        <v>275</v>
      </c>
      <c r="G172" s="166" t="s">
        <v>177</v>
      </c>
      <c r="H172" s="167">
        <v>1</v>
      </c>
      <c r="I172" s="168"/>
      <c r="J172" s="169">
        <f>ROUND($I$172*$H$172,2)</f>
        <v>0</v>
      </c>
      <c r="K172" s="165"/>
      <c r="L172" s="170"/>
      <c r="M172" s="171"/>
      <c r="N172" s="172" t="s">
        <v>39</v>
      </c>
      <c r="P172" s="143">
        <f>$O$172*$H$172</f>
        <v>0</v>
      </c>
      <c r="Q172" s="143">
        <v>0.0114</v>
      </c>
      <c r="R172" s="143">
        <f>$Q$172*$H$172</f>
        <v>0.0114</v>
      </c>
      <c r="S172" s="143">
        <v>0</v>
      </c>
      <c r="T172" s="144">
        <f>$S$172*$H$172</f>
        <v>0</v>
      </c>
      <c r="AR172" s="82" t="s">
        <v>184</v>
      </c>
      <c r="AT172" s="82" t="s">
        <v>181</v>
      </c>
      <c r="AU172" s="82" t="s">
        <v>77</v>
      </c>
      <c r="AY172" s="6" t="s">
        <v>159</v>
      </c>
      <c r="BE172" s="145">
        <f>IF($N$172="základní",$J$172,0)</f>
        <v>0</v>
      </c>
      <c r="BF172" s="145">
        <f>IF($N$172="snížená",$J$172,0)</f>
        <v>0</v>
      </c>
      <c r="BG172" s="145">
        <f>IF($N$172="zákl. přenesená",$J$172,0)</f>
        <v>0</v>
      </c>
      <c r="BH172" s="145">
        <f>IF($N$172="sníž. přenesená",$J$172,0)</f>
        <v>0</v>
      </c>
      <c r="BI172" s="145">
        <f>IF($N$172="nulová",$J$172,0)</f>
        <v>0</v>
      </c>
      <c r="BJ172" s="82" t="s">
        <v>75</v>
      </c>
      <c r="BK172" s="145">
        <f>ROUND($I$172*$H$172,2)</f>
        <v>0</v>
      </c>
      <c r="BL172" s="82" t="s">
        <v>167</v>
      </c>
      <c r="BM172" s="82" t="s">
        <v>276</v>
      </c>
    </row>
    <row r="173" spans="2:47" s="6" customFormat="1" ht="14.25" customHeight="1">
      <c r="B173" s="85"/>
      <c r="D173" s="146" t="s">
        <v>169</v>
      </c>
      <c r="F173" s="147" t="s">
        <v>263</v>
      </c>
      <c r="L173" s="85"/>
      <c r="M173" s="148"/>
      <c r="T173" s="149"/>
      <c r="AT173" s="6" t="s">
        <v>169</v>
      </c>
      <c r="AU173" s="6" t="s">
        <v>77</v>
      </c>
    </row>
    <row r="174" spans="2:63" s="123" customFormat="1" ht="30" customHeight="1">
      <c r="B174" s="124"/>
      <c r="D174" s="125" t="s">
        <v>67</v>
      </c>
      <c r="E174" s="132" t="s">
        <v>211</v>
      </c>
      <c r="F174" s="132" t="s">
        <v>277</v>
      </c>
      <c r="J174" s="133">
        <f>$BK$174</f>
        <v>0</v>
      </c>
      <c r="L174" s="124"/>
      <c r="M174" s="128"/>
      <c r="P174" s="129">
        <f>SUM($P$175:$P$262)</f>
        <v>0</v>
      </c>
      <c r="R174" s="129">
        <f>SUM($R$175:$R$262)</f>
        <v>0.032052000000000004</v>
      </c>
      <c r="T174" s="130">
        <f>SUM($T$175:$T$262)</f>
        <v>54.81227499999999</v>
      </c>
      <c r="AR174" s="125" t="s">
        <v>75</v>
      </c>
      <c r="AT174" s="125" t="s">
        <v>67</v>
      </c>
      <c r="AU174" s="125" t="s">
        <v>75</v>
      </c>
      <c r="AY174" s="125" t="s">
        <v>159</v>
      </c>
      <c r="BK174" s="131">
        <f>SUM($BK$175:$BK$262)</f>
        <v>0</v>
      </c>
    </row>
    <row r="175" spans="2:65" s="6" customFormat="1" ht="13.5" customHeight="1">
      <c r="B175" s="85"/>
      <c r="C175" s="134" t="s">
        <v>278</v>
      </c>
      <c r="D175" s="134" t="s">
        <v>162</v>
      </c>
      <c r="E175" s="135" t="s">
        <v>279</v>
      </c>
      <c r="F175" s="136" t="s">
        <v>280</v>
      </c>
      <c r="G175" s="137" t="s">
        <v>165</v>
      </c>
      <c r="H175" s="138">
        <v>100</v>
      </c>
      <c r="I175" s="139"/>
      <c r="J175" s="140">
        <f>ROUND($I$175*$H$175,2)</f>
        <v>0</v>
      </c>
      <c r="K175" s="136" t="s">
        <v>166</v>
      </c>
      <c r="L175" s="85"/>
      <c r="M175" s="141"/>
      <c r="N175" s="142" t="s">
        <v>39</v>
      </c>
      <c r="P175" s="143">
        <f>$O$175*$H$175</f>
        <v>0</v>
      </c>
      <c r="Q175" s="143">
        <v>0.00013</v>
      </c>
      <c r="R175" s="143">
        <f>$Q$175*$H$175</f>
        <v>0.013</v>
      </c>
      <c r="S175" s="143">
        <v>0</v>
      </c>
      <c r="T175" s="144">
        <f>$S$175*$H$175</f>
        <v>0</v>
      </c>
      <c r="AR175" s="82" t="s">
        <v>167</v>
      </c>
      <c r="AT175" s="82" t="s">
        <v>162</v>
      </c>
      <c r="AU175" s="82" t="s">
        <v>77</v>
      </c>
      <c r="AY175" s="6" t="s">
        <v>159</v>
      </c>
      <c r="BE175" s="145">
        <f>IF($N$175="základní",$J$175,0)</f>
        <v>0</v>
      </c>
      <c r="BF175" s="145">
        <f>IF($N$175="snížená",$J$175,0)</f>
        <v>0</v>
      </c>
      <c r="BG175" s="145">
        <f>IF($N$175="zákl. přenesená",$J$175,0)</f>
        <v>0</v>
      </c>
      <c r="BH175" s="145">
        <f>IF($N$175="sníž. přenesená",$J$175,0)</f>
        <v>0</v>
      </c>
      <c r="BI175" s="145">
        <f>IF($N$175="nulová",$J$175,0)</f>
        <v>0</v>
      </c>
      <c r="BJ175" s="82" t="s">
        <v>75</v>
      </c>
      <c r="BK175" s="145">
        <f>ROUND($I$175*$H$175,2)</f>
        <v>0</v>
      </c>
      <c r="BL175" s="82" t="s">
        <v>167</v>
      </c>
      <c r="BM175" s="82" t="s">
        <v>281</v>
      </c>
    </row>
    <row r="176" spans="2:47" s="6" customFormat="1" ht="14.25" customHeight="1">
      <c r="B176" s="85"/>
      <c r="D176" s="146" t="s">
        <v>169</v>
      </c>
      <c r="F176" s="147" t="s">
        <v>282</v>
      </c>
      <c r="L176" s="85"/>
      <c r="M176" s="148"/>
      <c r="T176" s="149"/>
      <c r="AT176" s="6" t="s">
        <v>169</v>
      </c>
      <c r="AU176" s="6" t="s">
        <v>77</v>
      </c>
    </row>
    <row r="177" spans="2:51" s="6" customFormat="1" ht="13.5" customHeight="1">
      <c r="B177" s="150"/>
      <c r="D177" s="151" t="s">
        <v>171</v>
      </c>
      <c r="E177" s="152"/>
      <c r="F177" s="153" t="s">
        <v>283</v>
      </c>
      <c r="H177" s="154">
        <v>100</v>
      </c>
      <c r="L177" s="150"/>
      <c r="M177" s="155"/>
      <c r="T177" s="156"/>
      <c r="AT177" s="152" t="s">
        <v>171</v>
      </c>
      <c r="AU177" s="152" t="s">
        <v>77</v>
      </c>
      <c r="AV177" s="152" t="s">
        <v>77</v>
      </c>
      <c r="AW177" s="152" t="s">
        <v>125</v>
      </c>
      <c r="AX177" s="152" t="s">
        <v>75</v>
      </c>
      <c r="AY177" s="152" t="s">
        <v>159</v>
      </c>
    </row>
    <row r="178" spans="2:65" s="6" customFormat="1" ht="13.5" customHeight="1">
      <c r="B178" s="85"/>
      <c r="C178" s="134" t="s">
        <v>284</v>
      </c>
      <c r="D178" s="134" t="s">
        <v>162</v>
      </c>
      <c r="E178" s="135" t="s">
        <v>285</v>
      </c>
      <c r="F178" s="136" t="s">
        <v>286</v>
      </c>
      <c r="G178" s="137" t="s">
        <v>165</v>
      </c>
      <c r="H178" s="138">
        <v>476.3</v>
      </c>
      <c r="I178" s="139"/>
      <c r="J178" s="140">
        <f>ROUND($I$178*$H$178,2)</f>
        <v>0</v>
      </c>
      <c r="K178" s="136" t="s">
        <v>166</v>
      </c>
      <c r="L178" s="85"/>
      <c r="M178" s="141"/>
      <c r="N178" s="142" t="s">
        <v>39</v>
      </c>
      <c r="P178" s="143">
        <f>$O$178*$H$178</f>
        <v>0</v>
      </c>
      <c r="Q178" s="143">
        <v>4E-05</v>
      </c>
      <c r="R178" s="143">
        <f>$Q$178*$H$178</f>
        <v>0.019052000000000003</v>
      </c>
      <c r="S178" s="143">
        <v>0</v>
      </c>
      <c r="T178" s="144">
        <f>$S$178*$H$178</f>
        <v>0</v>
      </c>
      <c r="AR178" s="82" t="s">
        <v>167</v>
      </c>
      <c r="AT178" s="82" t="s">
        <v>162</v>
      </c>
      <c r="AU178" s="82" t="s">
        <v>77</v>
      </c>
      <c r="AY178" s="6" t="s">
        <v>159</v>
      </c>
      <c r="BE178" s="145">
        <f>IF($N$178="základní",$J$178,0)</f>
        <v>0</v>
      </c>
      <c r="BF178" s="145">
        <f>IF($N$178="snížená",$J$178,0)</f>
        <v>0</v>
      </c>
      <c r="BG178" s="145">
        <f>IF($N$178="zákl. přenesená",$J$178,0)</f>
        <v>0</v>
      </c>
      <c r="BH178" s="145">
        <f>IF($N$178="sníž. přenesená",$J$178,0)</f>
        <v>0</v>
      </c>
      <c r="BI178" s="145">
        <f>IF($N$178="nulová",$J$178,0)</f>
        <v>0</v>
      </c>
      <c r="BJ178" s="82" t="s">
        <v>75</v>
      </c>
      <c r="BK178" s="145">
        <f>ROUND($I$178*$H$178,2)</f>
        <v>0</v>
      </c>
      <c r="BL178" s="82" t="s">
        <v>167</v>
      </c>
      <c r="BM178" s="82" t="s">
        <v>287</v>
      </c>
    </row>
    <row r="179" spans="2:47" s="6" customFormat="1" ht="36" customHeight="1">
      <c r="B179" s="85"/>
      <c r="D179" s="146" t="s">
        <v>169</v>
      </c>
      <c r="F179" s="147" t="s">
        <v>288</v>
      </c>
      <c r="L179" s="85"/>
      <c r="M179" s="148"/>
      <c r="T179" s="149"/>
      <c r="AT179" s="6" t="s">
        <v>169</v>
      </c>
      <c r="AU179" s="6" t="s">
        <v>77</v>
      </c>
    </row>
    <row r="180" spans="2:51" s="6" customFormat="1" ht="13.5" customHeight="1">
      <c r="B180" s="150"/>
      <c r="D180" s="151" t="s">
        <v>171</v>
      </c>
      <c r="E180" s="152"/>
      <c r="F180" s="153" t="s">
        <v>289</v>
      </c>
      <c r="H180" s="154">
        <v>476.3</v>
      </c>
      <c r="L180" s="150"/>
      <c r="M180" s="155"/>
      <c r="T180" s="156"/>
      <c r="AT180" s="152" t="s">
        <v>171</v>
      </c>
      <c r="AU180" s="152" t="s">
        <v>77</v>
      </c>
      <c r="AV180" s="152" t="s">
        <v>77</v>
      </c>
      <c r="AW180" s="152" t="s">
        <v>125</v>
      </c>
      <c r="AX180" s="152" t="s">
        <v>75</v>
      </c>
      <c r="AY180" s="152" t="s">
        <v>159</v>
      </c>
    </row>
    <row r="181" spans="2:65" s="6" customFormat="1" ht="13.5" customHeight="1">
      <c r="B181" s="85"/>
      <c r="C181" s="134" t="s">
        <v>290</v>
      </c>
      <c r="D181" s="134" t="s">
        <v>162</v>
      </c>
      <c r="E181" s="135" t="s">
        <v>291</v>
      </c>
      <c r="F181" s="136" t="s">
        <v>292</v>
      </c>
      <c r="G181" s="137" t="s">
        <v>165</v>
      </c>
      <c r="H181" s="138">
        <v>40.028</v>
      </c>
      <c r="I181" s="139"/>
      <c r="J181" s="140">
        <f>ROUND($I$181*$H$181,2)</f>
        <v>0</v>
      </c>
      <c r="K181" s="136" t="s">
        <v>166</v>
      </c>
      <c r="L181" s="85"/>
      <c r="M181" s="141"/>
      <c r="N181" s="142" t="s">
        <v>39</v>
      </c>
      <c r="P181" s="143">
        <f>$O$181*$H$181</f>
        <v>0</v>
      </c>
      <c r="Q181" s="143">
        <v>0</v>
      </c>
      <c r="R181" s="143">
        <f>$Q$181*$H$181</f>
        <v>0</v>
      </c>
      <c r="S181" s="143">
        <v>0.131</v>
      </c>
      <c r="T181" s="144">
        <f>$S$181*$H$181</f>
        <v>5.243668</v>
      </c>
      <c r="AR181" s="82" t="s">
        <v>167</v>
      </c>
      <c r="AT181" s="82" t="s">
        <v>162</v>
      </c>
      <c r="AU181" s="82" t="s">
        <v>77</v>
      </c>
      <c r="AY181" s="6" t="s">
        <v>159</v>
      </c>
      <c r="BE181" s="145">
        <f>IF($N$181="základní",$J$181,0)</f>
        <v>0</v>
      </c>
      <c r="BF181" s="145">
        <f>IF($N$181="snížená",$J$181,0)</f>
        <v>0</v>
      </c>
      <c r="BG181" s="145">
        <f>IF($N$181="zákl. přenesená",$J$181,0)</f>
        <v>0</v>
      </c>
      <c r="BH181" s="145">
        <f>IF($N$181="sníž. přenesená",$J$181,0)</f>
        <v>0</v>
      </c>
      <c r="BI181" s="145">
        <f>IF($N$181="nulová",$J$181,0)</f>
        <v>0</v>
      </c>
      <c r="BJ181" s="82" t="s">
        <v>75</v>
      </c>
      <c r="BK181" s="145">
        <f>ROUND($I$181*$H$181,2)</f>
        <v>0</v>
      </c>
      <c r="BL181" s="82" t="s">
        <v>167</v>
      </c>
      <c r="BM181" s="82" t="s">
        <v>293</v>
      </c>
    </row>
    <row r="182" spans="2:47" s="6" customFormat="1" ht="24.75" customHeight="1">
      <c r="B182" s="85"/>
      <c r="D182" s="146" t="s">
        <v>169</v>
      </c>
      <c r="F182" s="147" t="s">
        <v>294</v>
      </c>
      <c r="L182" s="85"/>
      <c r="M182" s="148"/>
      <c r="T182" s="149"/>
      <c r="AT182" s="6" t="s">
        <v>169</v>
      </c>
      <c r="AU182" s="6" t="s">
        <v>77</v>
      </c>
    </row>
    <row r="183" spans="2:51" s="6" customFormat="1" ht="13.5" customHeight="1">
      <c r="B183" s="150"/>
      <c r="D183" s="151" t="s">
        <v>171</v>
      </c>
      <c r="E183" s="152"/>
      <c r="F183" s="153" t="s">
        <v>295</v>
      </c>
      <c r="H183" s="154">
        <v>7.8</v>
      </c>
      <c r="L183" s="150"/>
      <c r="M183" s="155"/>
      <c r="T183" s="156"/>
      <c r="AT183" s="152" t="s">
        <v>171</v>
      </c>
      <c r="AU183" s="152" t="s">
        <v>77</v>
      </c>
      <c r="AV183" s="152" t="s">
        <v>77</v>
      </c>
      <c r="AW183" s="152" t="s">
        <v>125</v>
      </c>
      <c r="AX183" s="152" t="s">
        <v>68</v>
      </c>
      <c r="AY183" s="152" t="s">
        <v>159</v>
      </c>
    </row>
    <row r="184" spans="2:51" s="6" customFormat="1" ht="13.5" customHeight="1">
      <c r="B184" s="150"/>
      <c r="D184" s="151" t="s">
        <v>171</v>
      </c>
      <c r="E184" s="152"/>
      <c r="F184" s="153" t="s">
        <v>296</v>
      </c>
      <c r="H184" s="154">
        <v>11.96</v>
      </c>
      <c r="L184" s="150"/>
      <c r="M184" s="155"/>
      <c r="T184" s="156"/>
      <c r="AT184" s="152" t="s">
        <v>171</v>
      </c>
      <c r="AU184" s="152" t="s">
        <v>77</v>
      </c>
      <c r="AV184" s="152" t="s">
        <v>77</v>
      </c>
      <c r="AW184" s="152" t="s">
        <v>125</v>
      </c>
      <c r="AX184" s="152" t="s">
        <v>68</v>
      </c>
      <c r="AY184" s="152" t="s">
        <v>159</v>
      </c>
    </row>
    <row r="185" spans="2:51" s="6" customFormat="1" ht="13.5" customHeight="1">
      <c r="B185" s="150"/>
      <c r="D185" s="151" t="s">
        <v>171</v>
      </c>
      <c r="E185" s="152"/>
      <c r="F185" s="153" t="s">
        <v>297</v>
      </c>
      <c r="H185" s="154">
        <v>13.52</v>
      </c>
      <c r="L185" s="150"/>
      <c r="M185" s="155"/>
      <c r="T185" s="156"/>
      <c r="AT185" s="152" t="s">
        <v>171</v>
      </c>
      <c r="AU185" s="152" t="s">
        <v>77</v>
      </c>
      <c r="AV185" s="152" t="s">
        <v>77</v>
      </c>
      <c r="AW185" s="152" t="s">
        <v>125</v>
      </c>
      <c r="AX185" s="152" t="s">
        <v>68</v>
      </c>
      <c r="AY185" s="152" t="s">
        <v>159</v>
      </c>
    </row>
    <row r="186" spans="2:51" s="6" customFormat="1" ht="13.5" customHeight="1">
      <c r="B186" s="150"/>
      <c r="D186" s="151" t="s">
        <v>171</v>
      </c>
      <c r="E186" s="152"/>
      <c r="F186" s="153" t="s">
        <v>224</v>
      </c>
      <c r="H186" s="154">
        <v>5.33</v>
      </c>
      <c r="L186" s="150"/>
      <c r="M186" s="155"/>
      <c r="T186" s="156"/>
      <c r="AT186" s="152" t="s">
        <v>171</v>
      </c>
      <c r="AU186" s="152" t="s">
        <v>77</v>
      </c>
      <c r="AV186" s="152" t="s">
        <v>77</v>
      </c>
      <c r="AW186" s="152" t="s">
        <v>125</v>
      </c>
      <c r="AX186" s="152" t="s">
        <v>68</v>
      </c>
      <c r="AY186" s="152" t="s">
        <v>159</v>
      </c>
    </row>
    <row r="187" spans="2:51" s="6" customFormat="1" ht="13.5" customHeight="1">
      <c r="B187" s="150"/>
      <c r="D187" s="151" t="s">
        <v>171</v>
      </c>
      <c r="E187" s="152"/>
      <c r="F187" s="153" t="s">
        <v>298</v>
      </c>
      <c r="H187" s="154">
        <v>1.418</v>
      </c>
      <c r="L187" s="150"/>
      <c r="M187" s="155"/>
      <c r="T187" s="156"/>
      <c r="AT187" s="152" t="s">
        <v>171</v>
      </c>
      <c r="AU187" s="152" t="s">
        <v>77</v>
      </c>
      <c r="AV187" s="152" t="s">
        <v>77</v>
      </c>
      <c r="AW187" s="152" t="s">
        <v>125</v>
      </c>
      <c r="AX187" s="152" t="s">
        <v>68</v>
      </c>
      <c r="AY187" s="152" t="s">
        <v>159</v>
      </c>
    </row>
    <row r="188" spans="2:51" s="6" customFormat="1" ht="13.5" customHeight="1">
      <c r="B188" s="157"/>
      <c r="D188" s="151" t="s">
        <v>171</v>
      </c>
      <c r="E188" s="158"/>
      <c r="F188" s="159" t="s">
        <v>174</v>
      </c>
      <c r="H188" s="160">
        <v>40.028</v>
      </c>
      <c r="L188" s="157"/>
      <c r="M188" s="161"/>
      <c r="T188" s="162"/>
      <c r="AT188" s="158" t="s">
        <v>171</v>
      </c>
      <c r="AU188" s="158" t="s">
        <v>77</v>
      </c>
      <c r="AV188" s="158" t="s">
        <v>167</v>
      </c>
      <c r="AW188" s="158" t="s">
        <v>125</v>
      </c>
      <c r="AX188" s="158" t="s">
        <v>75</v>
      </c>
      <c r="AY188" s="158" t="s">
        <v>159</v>
      </c>
    </row>
    <row r="189" spans="2:65" s="6" customFormat="1" ht="13.5" customHeight="1">
      <c r="B189" s="85"/>
      <c r="C189" s="134" t="s">
        <v>7</v>
      </c>
      <c r="D189" s="134" t="s">
        <v>162</v>
      </c>
      <c r="E189" s="135" t="s">
        <v>299</v>
      </c>
      <c r="F189" s="136" t="s">
        <v>300</v>
      </c>
      <c r="G189" s="137" t="s">
        <v>165</v>
      </c>
      <c r="H189" s="138">
        <v>107.981</v>
      </c>
      <c r="I189" s="139"/>
      <c r="J189" s="140">
        <f>ROUND($I$189*$H$189,2)</f>
        <v>0</v>
      </c>
      <c r="K189" s="136" t="s">
        <v>166</v>
      </c>
      <c r="L189" s="85"/>
      <c r="M189" s="141"/>
      <c r="N189" s="142" t="s">
        <v>39</v>
      </c>
      <c r="P189" s="143">
        <f>$O$189*$H$189</f>
        <v>0</v>
      </c>
      <c r="Q189" s="143">
        <v>0</v>
      </c>
      <c r="R189" s="143">
        <f>$Q$189*$H$189</f>
        <v>0</v>
      </c>
      <c r="S189" s="143">
        <v>0.261</v>
      </c>
      <c r="T189" s="144">
        <f>$S$189*$H$189</f>
        <v>28.183041</v>
      </c>
      <c r="AR189" s="82" t="s">
        <v>167</v>
      </c>
      <c r="AT189" s="82" t="s">
        <v>162</v>
      </c>
      <c r="AU189" s="82" t="s">
        <v>77</v>
      </c>
      <c r="AY189" s="6" t="s">
        <v>159</v>
      </c>
      <c r="BE189" s="145">
        <f>IF($N$189="základní",$J$189,0)</f>
        <v>0</v>
      </c>
      <c r="BF189" s="145">
        <f>IF($N$189="snížená",$J$189,0)</f>
        <v>0</v>
      </c>
      <c r="BG189" s="145">
        <f>IF($N$189="zákl. přenesená",$J$189,0)</f>
        <v>0</v>
      </c>
      <c r="BH189" s="145">
        <f>IF($N$189="sníž. přenesená",$J$189,0)</f>
        <v>0</v>
      </c>
      <c r="BI189" s="145">
        <f>IF($N$189="nulová",$J$189,0)</f>
        <v>0</v>
      </c>
      <c r="BJ189" s="82" t="s">
        <v>75</v>
      </c>
      <c r="BK189" s="145">
        <f>ROUND($I$189*$H$189,2)</f>
        <v>0</v>
      </c>
      <c r="BL189" s="82" t="s">
        <v>167</v>
      </c>
      <c r="BM189" s="82" t="s">
        <v>301</v>
      </c>
    </row>
    <row r="190" spans="2:47" s="6" customFormat="1" ht="24.75" customHeight="1">
      <c r="B190" s="85"/>
      <c r="D190" s="146" t="s">
        <v>169</v>
      </c>
      <c r="F190" s="147" t="s">
        <v>302</v>
      </c>
      <c r="L190" s="85"/>
      <c r="M190" s="148"/>
      <c r="T190" s="149"/>
      <c r="AT190" s="6" t="s">
        <v>169</v>
      </c>
      <c r="AU190" s="6" t="s">
        <v>77</v>
      </c>
    </row>
    <row r="191" spans="2:51" s="6" customFormat="1" ht="13.5" customHeight="1">
      <c r="B191" s="150"/>
      <c r="D191" s="151" t="s">
        <v>171</v>
      </c>
      <c r="E191" s="152"/>
      <c r="F191" s="153" t="s">
        <v>303</v>
      </c>
      <c r="H191" s="154">
        <v>34.808</v>
      </c>
      <c r="L191" s="150"/>
      <c r="M191" s="155"/>
      <c r="T191" s="156"/>
      <c r="AT191" s="152" t="s">
        <v>171</v>
      </c>
      <c r="AU191" s="152" t="s">
        <v>77</v>
      </c>
      <c r="AV191" s="152" t="s">
        <v>77</v>
      </c>
      <c r="AW191" s="152" t="s">
        <v>125</v>
      </c>
      <c r="AX191" s="152" t="s">
        <v>68</v>
      </c>
      <c r="AY191" s="152" t="s">
        <v>159</v>
      </c>
    </row>
    <row r="192" spans="2:51" s="6" customFormat="1" ht="13.5" customHeight="1">
      <c r="B192" s="150"/>
      <c r="D192" s="151" t="s">
        <v>171</v>
      </c>
      <c r="E192" s="152"/>
      <c r="F192" s="153" t="s">
        <v>304</v>
      </c>
      <c r="H192" s="154">
        <v>73.19</v>
      </c>
      <c r="L192" s="150"/>
      <c r="M192" s="155"/>
      <c r="T192" s="156"/>
      <c r="AT192" s="152" t="s">
        <v>171</v>
      </c>
      <c r="AU192" s="152" t="s">
        <v>77</v>
      </c>
      <c r="AV192" s="152" t="s">
        <v>77</v>
      </c>
      <c r="AW192" s="152" t="s">
        <v>125</v>
      </c>
      <c r="AX192" s="152" t="s">
        <v>68</v>
      </c>
      <c r="AY192" s="152" t="s">
        <v>159</v>
      </c>
    </row>
    <row r="193" spans="2:51" s="6" customFormat="1" ht="13.5" customHeight="1">
      <c r="B193" s="150"/>
      <c r="D193" s="151" t="s">
        <v>171</v>
      </c>
      <c r="E193" s="152"/>
      <c r="F193" s="153" t="s">
        <v>305</v>
      </c>
      <c r="H193" s="154">
        <v>-9.456</v>
      </c>
      <c r="L193" s="150"/>
      <c r="M193" s="155"/>
      <c r="T193" s="156"/>
      <c r="AT193" s="152" t="s">
        <v>171</v>
      </c>
      <c r="AU193" s="152" t="s">
        <v>77</v>
      </c>
      <c r="AV193" s="152" t="s">
        <v>77</v>
      </c>
      <c r="AW193" s="152" t="s">
        <v>125</v>
      </c>
      <c r="AX193" s="152" t="s">
        <v>68</v>
      </c>
      <c r="AY193" s="152" t="s">
        <v>159</v>
      </c>
    </row>
    <row r="194" spans="2:51" s="6" customFormat="1" ht="13.5" customHeight="1">
      <c r="B194" s="150"/>
      <c r="D194" s="151" t="s">
        <v>171</v>
      </c>
      <c r="E194" s="152"/>
      <c r="F194" s="153" t="s">
        <v>306</v>
      </c>
      <c r="H194" s="154">
        <v>7.32</v>
      </c>
      <c r="L194" s="150"/>
      <c r="M194" s="155"/>
      <c r="T194" s="156"/>
      <c r="AT194" s="152" t="s">
        <v>171</v>
      </c>
      <c r="AU194" s="152" t="s">
        <v>77</v>
      </c>
      <c r="AV194" s="152" t="s">
        <v>77</v>
      </c>
      <c r="AW194" s="152" t="s">
        <v>125</v>
      </c>
      <c r="AX194" s="152" t="s">
        <v>68</v>
      </c>
      <c r="AY194" s="152" t="s">
        <v>159</v>
      </c>
    </row>
    <row r="195" spans="2:51" s="6" customFormat="1" ht="13.5" customHeight="1">
      <c r="B195" s="150"/>
      <c r="D195" s="151" t="s">
        <v>171</v>
      </c>
      <c r="E195" s="152"/>
      <c r="F195" s="153" t="s">
        <v>307</v>
      </c>
      <c r="H195" s="154">
        <v>2.119</v>
      </c>
      <c r="L195" s="150"/>
      <c r="M195" s="155"/>
      <c r="T195" s="156"/>
      <c r="AT195" s="152" t="s">
        <v>171</v>
      </c>
      <c r="AU195" s="152" t="s">
        <v>77</v>
      </c>
      <c r="AV195" s="152" t="s">
        <v>77</v>
      </c>
      <c r="AW195" s="152" t="s">
        <v>125</v>
      </c>
      <c r="AX195" s="152" t="s">
        <v>68</v>
      </c>
      <c r="AY195" s="152" t="s">
        <v>159</v>
      </c>
    </row>
    <row r="196" spans="2:51" s="6" customFormat="1" ht="13.5" customHeight="1">
      <c r="B196" s="157"/>
      <c r="D196" s="151" t="s">
        <v>171</v>
      </c>
      <c r="E196" s="158"/>
      <c r="F196" s="159" t="s">
        <v>174</v>
      </c>
      <c r="H196" s="160">
        <v>107.981</v>
      </c>
      <c r="L196" s="157"/>
      <c r="M196" s="161"/>
      <c r="T196" s="162"/>
      <c r="AT196" s="158" t="s">
        <v>171</v>
      </c>
      <c r="AU196" s="158" t="s">
        <v>77</v>
      </c>
      <c r="AV196" s="158" t="s">
        <v>167</v>
      </c>
      <c r="AW196" s="158" t="s">
        <v>125</v>
      </c>
      <c r="AX196" s="158" t="s">
        <v>75</v>
      </c>
      <c r="AY196" s="158" t="s">
        <v>159</v>
      </c>
    </row>
    <row r="197" spans="2:65" s="6" customFormat="1" ht="13.5" customHeight="1">
      <c r="B197" s="85"/>
      <c r="C197" s="134" t="s">
        <v>308</v>
      </c>
      <c r="D197" s="134" t="s">
        <v>162</v>
      </c>
      <c r="E197" s="135" t="s">
        <v>309</v>
      </c>
      <c r="F197" s="136" t="s">
        <v>310</v>
      </c>
      <c r="G197" s="137" t="s">
        <v>311</v>
      </c>
      <c r="H197" s="138">
        <v>2.671</v>
      </c>
      <c r="I197" s="139"/>
      <c r="J197" s="140">
        <f>ROUND($I$197*$H$197,2)</f>
        <v>0</v>
      </c>
      <c r="K197" s="136" t="s">
        <v>166</v>
      </c>
      <c r="L197" s="85"/>
      <c r="M197" s="141"/>
      <c r="N197" s="142" t="s">
        <v>39</v>
      </c>
      <c r="P197" s="143">
        <f>$O$197*$H$197</f>
        <v>0</v>
      </c>
      <c r="Q197" s="143">
        <v>0</v>
      </c>
      <c r="R197" s="143">
        <f>$Q$197*$H$197</f>
        <v>0</v>
      </c>
      <c r="S197" s="143">
        <v>1.8</v>
      </c>
      <c r="T197" s="144">
        <f>$S$197*$H$197</f>
        <v>4.807799999999999</v>
      </c>
      <c r="AR197" s="82" t="s">
        <v>167</v>
      </c>
      <c r="AT197" s="82" t="s">
        <v>162</v>
      </c>
      <c r="AU197" s="82" t="s">
        <v>77</v>
      </c>
      <c r="AY197" s="6" t="s">
        <v>159</v>
      </c>
      <c r="BE197" s="145">
        <f>IF($N$197="základní",$J$197,0)</f>
        <v>0</v>
      </c>
      <c r="BF197" s="145">
        <f>IF($N$197="snížená",$J$197,0)</f>
        <v>0</v>
      </c>
      <c r="BG197" s="145">
        <f>IF($N$197="zákl. přenesená",$J$197,0)</f>
        <v>0</v>
      </c>
      <c r="BH197" s="145">
        <f>IF($N$197="sníž. přenesená",$J$197,0)</f>
        <v>0</v>
      </c>
      <c r="BI197" s="145">
        <f>IF($N$197="nulová",$J$197,0)</f>
        <v>0</v>
      </c>
      <c r="BJ197" s="82" t="s">
        <v>75</v>
      </c>
      <c r="BK197" s="145">
        <f>ROUND($I$197*$H$197,2)</f>
        <v>0</v>
      </c>
      <c r="BL197" s="82" t="s">
        <v>167</v>
      </c>
      <c r="BM197" s="82" t="s">
        <v>312</v>
      </c>
    </row>
    <row r="198" spans="2:47" s="6" customFormat="1" ht="24.75" customHeight="1">
      <c r="B198" s="85"/>
      <c r="D198" s="146" t="s">
        <v>169</v>
      </c>
      <c r="F198" s="147" t="s">
        <v>313</v>
      </c>
      <c r="L198" s="85"/>
      <c r="M198" s="148"/>
      <c r="T198" s="149"/>
      <c r="AT198" s="6" t="s">
        <v>169</v>
      </c>
      <c r="AU198" s="6" t="s">
        <v>77</v>
      </c>
    </row>
    <row r="199" spans="2:51" s="6" customFormat="1" ht="13.5" customHeight="1">
      <c r="B199" s="150"/>
      <c r="D199" s="151" t="s">
        <v>171</v>
      </c>
      <c r="E199" s="152"/>
      <c r="F199" s="153" t="s">
        <v>314</v>
      </c>
      <c r="H199" s="154">
        <v>2.671</v>
      </c>
      <c r="L199" s="150"/>
      <c r="M199" s="155"/>
      <c r="T199" s="156"/>
      <c r="AT199" s="152" t="s">
        <v>171</v>
      </c>
      <c r="AU199" s="152" t="s">
        <v>77</v>
      </c>
      <c r="AV199" s="152" t="s">
        <v>77</v>
      </c>
      <c r="AW199" s="152" t="s">
        <v>125</v>
      </c>
      <c r="AX199" s="152" t="s">
        <v>75</v>
      </c>
      <c r="AY199" s="152" t="s">
        <v>159</v>
      </c>
    </row>
    <row r="200" spans="2:65" s="6" customFormat="1" ht="13.5" customHeight="1">
      <c r="B200" s="85"/>
      <c r="C200" s="134" t="s">
        <v>315</v>
      </c>
      <c r="D200" s="134" t="s">
        <v>162</v>
      </c>
      <c r="E200" s="135" t="s">
        <v>316</v>
      </c>
      <c r="F200" s="136" t="s">
        <v>317</v>
      </c>
      <c r="G200" s="137" t="s">
        <v>311</v>
      </c>
      <c r="H200" s="138">
        <v>0.755</v>
      </c>
      <c r="I200" s="139"/>
      <c r="J200" s="140">
        <f>ROUND($I$200*$H$200,2)</f>
        <v>0</v>
      </c>
      <c r="K200" s="136" t="s">
        <v>166</v>
      </c>
      <c r="L200" s="85"/>
      <c r="M200" s="141"/>
      <c r="N200" s="142" t="s">
        <v>39</v>
      </c>
      <c r="P200" s="143">
        <f>$O$200*$H$200</f>
        <v>0</v>
      </c>
      <c r="Q200" s="143">
        <v>0</v>
      </c>
      <c r="R200" s="143">
        <f>$Q$200*$H$200</f>
        <v>0</v>
      </c>
      <c r="S200" s="143">
        <v>2.2</v>
      </c>
      <c r="T200" s="144">
        <f>$S$200*$H$200</f>
        <v>1.6610000000000003</v>
      </c>
      <c r="AR200" s="82" t="s">
        <v>167</v>
      </c>
      <c r="AT200" s="82" t="s">
        <v>162</v>
      </c>
      <c r="AU200" s="82" t="s">
        <v>77</v>
      </c>
      <c r="AY200" s="6" t="s">
        <v>159</v>
      </c>
      <c r="BE200" s="145">
        <f>IF($N$200="základní",$J$200,0)</f>
        <v>0</v>
      </c>
      <c r="BF200" s="145">
        <f>IF($N$200="snížená",$J$200,0)</f>
        <v>0</v>
      </c>
      <c r="BG200" s="145">
        <f>IF($N$200="zákl. přenesená",$J$200,0)</f>
        <v>0</v>
      </c>
      <c r="BH200" s="145">
        <f>IF($N$200="sníž. přenesená",$J$200,0)</f>
        <v>0</v>
      </c>
      <c r="BI200" s="145">
        <f>IF($N$200="nulová",$J$200,0)</f>
        <v>0</v>
      </c>
      <c r="BJ200" s="82" t="s">
        <v>75</v>
      </c>
      <c r="BK200" s="145">
        <f>ROUND($I$200*$H$200,2)</f>
        <v>0</v>
      </c>
      <c r="BL200" s="82" t="s">
        <v>167</v>
      </c>
      <c r="BM200" s="82" t="s">
        <v>318</v>
      </c>
    </row>
    <row r="201" spans="2:47" s="6" customFormat="1" ht="24.75" customHeight="1">
      <c r="B201" s="85"/>
      <c r="D201" s="146" t="s">
        <v>169</v>
      </c>
      <c r="F201" s="147" t="s">
        <v>319</v>
      </c>
      <c r="L201" s="85"/>
      <c r="M201" s="148"/>
      <c r="T201" s="149"/>
      <c r="AT201" s="6" t="s">
        <v>169</v>
      </c>
      <c r="AU201" s="6" t="s">
        <v>77</v>
      </c>
    </row>
    <row r="202" spans="2:51" s="6" customFormat="1" ht="13.5" customHeight="1">
      <c r="B202" s="150"/>
      <c r="D202" s="151" t="s">
        <v>171</v>
      </c>
      <c r="E202" s="152"/>
      <c r="F202" s="153" t="s">
        <v>320</v>
      </c>
      <c r="H202" s="154">
        <v>0.755</v>
      </c>
      <c r="L202" s="150"/>
      <c r="M202" s="155"/>
      <c r="T202" s="156"/>
      <c r="AT202" s="152" t="s">
        <v>171</v>
      </c>
      <c r="AU202" s="152" t="s">
        <v>77</v>
      </c>
      <c r="AV202" s="152" t="s">
        <v>77</v>
      </c>
      <c r="AW202" s="152" t="s">
        <v>125</v>
      </c>
      <c r="AX202" s="152" t="s">
        <v>75</v>
      </c>
      <c r="AY202" s="152" t="s">
        <v>159</v>
      </c>
    </row>
    <row r="203" spans="2:65" s="6" customFormat="1" ht="13.5" customHeight="1">
      <c r="B203" s="85"/>
      <c r="C203" s="134" t="s">
        <v>321</v>
      </c>
      <c r="D203" s="134" t="s">
        <v>162</v>
      </c>
      <c r="E203" s="135" t="s">
        <v>322</v>
      </c>
      <c r="F203" s="136" t="s">
        <v>323</v>
      </c>
      <c r="G203" s="137" t="s">
        <v>165</v>
      </c>
      <c r="H203" s="138">
        <v>18.124</v>
      </c>
      <c r="I203" s="139"/>
      <c r="J203" s="140">
        <f>ROUND($I$203*$H$203,2)</f>
        <v>0</v>
      </c>
      <c r="K203" s="136"/>
      <c r="L203" s="85"/>
      <c r="M203" s="141"/>
      <c r="N203" s="142" t="s">
        <v>39</v>
      </c>
      <c r="P203" s="143">
        <f>$O$203*$H$203</f>
        <v>0</v>
      </c>
      <c r="Q203" s="143">
        <v>0</v>
      </c>
      <c r="R203" s="143">
        <f>$Q$203*$H$203</f>
        <v>0</v>
      </c>
      <c r="S203" s="143">
        <v>0.076</v>
      </c>
      <c r="T203" s="144">
        <f>$S$203*$H$203</f>
        <v>1.377424</v>
      </c>
      <c r="AR203" s="82" t="s">
        <v>167</v>
      </c>
      <c r="AT203" s="82" t="s">
        <v>162</v>
      </c>
      <c r="AU203" s="82" t="s">
        <v>77</v>
      </c>
      <c r="AY203" s="6" t="s">
        <v>159</v>
      </c>
      <c r="BE203" s="145">
        <f>IF($N$203="základní",$J$203,0)</f>
        <v>0</v>
      </c>
      <c r="BF203" s="145">
        <f>IF($N$203="snížená",$J$203,0)</f>
        <v>0</v>
      </c>
      <c r="BG203" s="145">
        <f>IF($N$203="zákl. přenesená",$J$203,0)</f>
        <v>0</v>
      </c>
      <c r="BH203" s="145">
        <f>IF($N$203="sníž. přenesená",$J$203,0)</f>
        <v>0</v>
      </c>
      <c r="BI203" s="145">
        <f>IF($N$203="nulová",$J$203,0)</f>
        <v>0</v>
      </c>
      <c r="BJ203" s="82" t="s">
        <v>75</v>
      </c>
      <c r="BK203" s="145">
        <f>ROUND($I$203*$H$203,2)</f>
        <v>0</v>
      </c>
      <c r="BL203" s="82" t="s">
        <v>167</v>
      </c>
      <c r="BM203" s="82" t="s">
        <v>324</v>
      </c>
    </row>
    <row r="204" spans="2:47" s="6" customFormat="1" ht="36" customHeight="1">
      <c r="B204" s="85"/>
      <c r="D204" s="146" t="s">
        <v>169</v>
      </c>
      <c r="F204" s="147" t="s">
        <v>325</v>
      </c>
      <c r="L204" s="85"/>
      <c r="M204" s="148"/>
      <c r="T204" s="149"/>
      <c r="AT204" s="6" t="s">
        <v>169</v>
      </c>
      <c r="AU204" s="6" t="s">
        <v>77</v>
      </c>
    </row>
    <row r="205" spans="2:51" s="6" customFormat="1" ht="13.5" customHeight="1">
      <c r="B205" s="150"/>
      <c r="D205" s="151" t="s">
        <v>171</v>
      </c>
      <c r="E205" s="152"/>
      <c r="F205" s="153" t="s">
        <v>326</v>
      </c>
      <c r="H205" s="154">
        <v>15.76</v>
      </c>
      <c r="L205" s="150"/>
      <c r="M205" s="155"/>
      <c r="T205" s="156"/>
      <c r="AT205" s="152" t="s">
        <v>171</v>
      </c>
      <c r="AU205" s="152" t="s">
        <v>77</v>
      </c>
      <c r="AV205" s="152" t="s">
        <v>77</v>
      </c>
      <c r="AW205" s="152" t="s">
        <v>125</v>
      </c>
      <c r="AX205" s="152" t="s">
        <v>68</v>
      </c>
      <c r="AY205" s="152" t="s">
        <v>159</v>
      </c>
    </row>
    <row r="206" spans="2:51" s="6" customFormat="1" ht="13.5" customHeight="1">
      <c r="B206" s="150"/>
      <c r="D206" s="151" t="s">
        <v>171</v>
      </c>
      <c r="E206" s="152"/>
      <c r="F206" s="153" t="s">
        <v>327</v>
      </c>
      <c r="H206" s="154">
        <v>2.364</v>
      </c>
      <c r="L206" s="150"/>
      <c r="M206" s="155"/>
      <c r="T206" s="156"/>
      <c r="AT206" s="152" t="s">
        <v>171</v>
      </c>
      <c r="AU206" s="152" t="s">
        <v>77</v>
      </c>
      <c r="AV206" s="152" t="s">
        <v>77</v>
      </c>
      <c r="AW206" s="152" t="s">
        <v>125</v>
      </c>
      <c r="AX206" s="152" t="s">
        <v>68</v>
      </c>
      <c r="AY206" s="152" t="s">
        <v>159</v>
      </c>
    </row>
    <row r="207" spans="2:51" s="6" customFormat="1" ht="13.5" customHeight="1">
      <c r="B207" s="157"/>
      <c r="D207" s="151" t="s">
        <v>171</v>
      </c>
      <c r="E207" s="158"/>
      <c r="F207" s="159" t="s">
        <v>174</v>
      </c>
      <c r="H207" s="160">
        <v>18.124</v>
      </c>
      <c r="L207" s="157"/>
      <c r="M207" s="161"/>
      <c r="T207" s="162"/>
      <c r="AT207" s="158" t="s">
        <v>171</v>
      </c>
      <c r="AU207" s="158" t="s">
        <v>77</v>
      </c>
      <c r="AV207" s="158" t="s">
        <v>167</v>
      </c>
      <c r="AW207" s="158" t="s">
        <v>125</v>
      </c>
      <c r="AX207" s="158" t="s">
        <v>75</v>
      </c>
      <c r="AY207" s="158" t="s">
        <v>159</v>
      </c>
    </row>
    <row r="208" spans="2:65" s="6" customFormat="1" ht="13.5" customHeight="1">
      <c r="B208" s="85"/>
      <c r="C208" s="134" t="s">
        <v>328</v>
      </c>
      <c r="D208" s="134" t="s">
        <v>162</v>
      </c>
      <c r="E208" s="135" t="s">
        <v>329</v>
      </c>
      <c r="F208" s="136" t="s">
        <v>330</v>
      </c>
      <c r="G208" s="137" t="s">
        <v>165</v>
      </c>
      <c r="H208" s="138">
        <v>2.375</v>
      </c>
      <c r="I208" s="139"/>
      <c r="J208" s="140">
        <f>ROUND($I$208*$H$208,2)</f>
        <v>0</v>
      </c>
      <c r="K208" s="136" t="s">
        <v>166</v>
      </c>
      <c r="L208" s="85"/>
      <c r="M208" s="141"/>
      <c r="N208" s="142" t="s">
        <v>39</v>
      </c>
      <c r="P208" s="143">
        <f>$O$208*$H$208</f>
        <v>0</v>
      </c>
      <c r="Q208" s="143">
        <v>0</v>
      </c>
      <c r="R208" s="143">
        <f>$Q$208*$H$208</f>
        <v>0</v>
      </c>
      <c r="S208" s="143">
        <v>0.073</v>
      </c>
      <c r="T208" s="144">
        <f>$S$208*$H$208</f>
        <v>0.173375</v>
      </c>
      <c r="AR208" s="82" t="s">
        <v>167</v>
      </c>
      <c r="AT208" s="82" t="s">
        <v>162</v>
      </c>
      <c r="AU208" s="82" t="s">
        <v>77</v>
      </c>
      <c r="AY208" s="6" t="s">
        <v>159</v>
      </c>
      <c r="BE208" s="145">
        <f>IF($N$208="základní",$J$208,0)</f>
        <v>0</v>
      </c>
      <c r="BF208" s="145">
        <f>IF($N$208="snížená",$J$208,0)</f>
        <v>0</v>
      </c>
      <c r="BG208" s="145">
        <f>IF($N$208="zákl. přenesená",$J$208,0)</f>
        <v>0</v>
      </c>
      <c r="BH208" s="145">
        <f>IF($N$208="sníž. přenesená",$J$208,0)</f>
        <v>0</v>
      </c>
      <c r="BI208" s="145">
        <f>IF($N$208="nulová",$J$208,0)</f>
        <v>0</v>
      </c>
      <c r="BJ208" s="82" t="s">
        <v>75</v>
      </c>
      <c r="BK208" s="145">
        <f>ROUND($I$208*$H$208,2)</f>
        <v>0</v>
      </c>
      <c r="BL208" s="82" t="s">
        <v>167</v>
      </c>
      <c r="BM208" s="82" t="s">
        <v>331</v>
      </c>
    </row>
    <row r="209" spans="2:47" s="6" customFormat="1" ht="14.25" customHeight="1">
      <c r="B209" s="85"/>
      <c r="D209" s="146" t="s">
        <v>169</v>
      </c>
      <c r="F209" s="147" t="s">
        <v>332</v>
      </c>
      <c r="L209" s="85"/>
      <c r="M209" s="148"/>
      <c r="T209" s="149"/>
      <c r="AT209" s="6" t="s">
        <v>169</v>
      </c>
      <c r="AU209" s="6" t="s">
        <v>77</v>
      </c>
    </row>
    <row r="210" spans="2:51" s="6" customFormat="1" ht="13.5" customHeight="1">
      <c r="B210" s="150"/>
      <c r="D210" s="151" t="s">
        <v>171</v>
      </c>
      <c r="E210" s="152"/>
      <c r="F210" s="153" t="s">
        <v>333</v>
      </c>
      <c r="H210" s="154">
        <v>0.875</v>
      </c>
      <c r="L210" s="150"/>
      <c r="M210" s="155"/>
      <c r="T210" s="156"/>
      <c r="AT210" s="152" t="s">
        <v>171</v>
      </c>
      <c r="AU210" s="152" t="s">
        <v>77</v>
      </c>
      <c r="AV210" s="152" t="s">
        <v>77</v>
      </c>
      <c r="AW210" s="152" t="s">
        <v>125</v>
      </c>
      <c r="AX210" s="152" t="s">
        <v>68</v>
      </c>
      <c r="AY210" s="152" t="s">
        <v>159</v>
      </c>
    </row>
    <row r="211" spans="2:51" s="6" customFormat="1" ht="13.5" customHeight="1">
      <c r="B211" s="150"/>
      <c r="D211" s="151" t="s">
        <v>171</v>
      </c>
      <c r="E211" s="152"/>
      <c r="F211" s="153" t="s">
        <v>334</v>
      </c>
      <c r="H211" s="154">
        <v>1.5</v>
      </c>
      <c r="L211" s="150"/>
      <c r="M211" s="155"/>
      <c r="T211" s="156"/>
      <c r="AT211" s="152" t="s">
        <v>171</v>
      </c>
      <c r="AU211" s="152" t="s">
        <v>77</v>
      </c>
      <c r="AV211" s="152" t="s">
        <v>77</v>
      </c>
      <c r="AW211" s="152" t="s">
        <v>125</v>
      </c>
      <c r="AX211" s="152" t="s">
        <v>68</v>
      </c>
      <c r="AY211" s="152" t="s">
        <v>159</v>
      </c>
    </row>
    <row r="212" spans="2:51" s="6" customFormat="1" ht="13.5" customHeight="1">
      <c r="B212" s="157"/>
      <c r="D212" s="151" t="s">
        <v>171</v>
      </c>
      <c r="E212" s="158"/>
      <c r="F212" s="159" t="s">
        <v>174</v>
      </c>
      <c r="H212" s="160">
        <v>2.375</v>
      </c>
      <c r="L212" s="157"/>
      <c r="M212" s="161"/>
      <c r="T212" s="162"/>
      <c r="AT212" s="158" t="s">
        <v>171</v>
      </c>
      <c r="AU212" s="158" t="s">
        <v>77</v>
      </c>
      <c r="AV212" s="158" t="s">
        <v>167</v>
      </c>
      <c r="AW212" s="158" t="s">
        <v>125</v>
      </c>
      <c r="AX212" s="158" t="s">
        <v>75</v>
      </c>
      <c r="AY212" s="158" t="s">
        <v>159</v>
      </c>
    </row>
    <row r="213" spans="2:65" s="6" customFormat="1" ht="13.5" customHeight="1">
      <c r="B213" s="85"/>
      <c r="C213" s="134" t="s">
        <v>335</v>
      </c>
      <c r="D213" s="134" t="s">
        <v>162</v>
      </c>
      <c r="E213" s="135" t="s">
        <v>336</v>
      </c>
      <c r="F213" s="136" t="s">
        <v>337</v>
      </c>
      <c r="G213" s="137" t="s">
        <v>165</v>
      </c>
      <c r="H213" s="138">
        <v>1.313</v>
      </c>
      <c r="I213" s="139"/>
      <c r="J213" s="140">
        <f>ROUND($I$213*$H$213,2)</f>
        <v>0</v>
      </c>
      <c r="K213" s="136" t="s">
        <v>166</v>
      </c>
      <c r="L213" s="85"/>
      <c r="M213" s="141"/>
      <c r="N213" s="142" t="s">
        <v>39</v>
      </c>
      <c r="P213" s="143">
        <f>$O$213*$H$213</f>
        <v>0</v>
      </c>
      <c r="Q213" s="143">
        <v>0</v>
      </c>
      <c r="R213" s="143">
        <f>$Q$213*$H$213</f>
        <v>0</v>
      </c>
      <c r="S213" s="143">
        <v>0.059</v>
      </c>
      <c r="T213" s="144">
        <f>$S$213*$H$213</f>
        <v>0.077467</v>
      </c>
      <c r="AR213" s="82" t="s">
        <v>167</v>
      </c>
      <c r="AT213" s="82" t="s">
        <v>162</v>
      </c>
      <c r="AU213" s="82" t="s">
        <v>77</v>
      </c>
      <c r="AY213" s="6" t="s">
        <v>159</v>
      </c>
      <c r="BE213" s="145">
        <f>IF($N$213="základní",$J$213,0)</f>
        <v>0</v>
      </c>
      <c r="BF213" s="145">
        <f>IF($N$213="snížená",$J$213,0)</f>
        <v>0</v>
      </c>
      <c r="BG213" s="145">
        <f>IF($N$213="zákl. přenesená",$J$213,0)</f>
        <v>0</v>
      </c>
      <c r="BH213" s="145">
        <f>IF($N$213="sníž. přenesená",$J$213,0)</f>
        <v>0</v>
      </c>
      <c r="BI213" s="145">
        <f>IF($N$213="nulová",$J$213,0)</f>
        <v>0</v>
      </c>
      <c r="BJ213" s="82" t="s">
        <v>75</v>
      </c>
      <c r="BK213" s="145">
        <f>ROUND($I$213*$H$213,2)</f>
        <v>0</v>
      </c>
      <c r="BL213" s="82" t="s">
        <v>167</v>
      </c>
      <c r="BM213" s="82" t="s">
        <v>338</v>
      </c>
    </row>
    <row r="214" spans="2:47" s="6" customFormat="1" ht="14.25" customHeight="1">
      <c r="B214" s="85"/>
      <c r="D214" s="146" t="s">
        <v>169</v>
      </c>
      <c r="F214" s="147" t="s">
        <v>339</v>
      </c>
      <c r="L214" s="85"/>
      <c r="M214" s="148"/>
      <c r="T214" s="149"/>
      <c r="AT214" s="6" t="s">
        <v>169</v>
      </c>
      <c r="AU214" s="6" t="s">
        <v>77</v>
      </c>
    </row>
    <row r="215" spans="2:51" s="6" customFormat="1" ht="13.5" customHeight="1">
      <c r="B215" s="150"/>
      <c r="D215" s="151" t="s">
        <v>171</v>
      </c>
      <c r="E215" s="152"/>
      <c r="F215" s="153" t="s">
        <v>340</v>
      </c>
      <c r="H215" s="154">
        <v>1.313</v>
      </c>
      <c r="L215" s="150"/>
      <c r="M215" s="155"/>
      <c r="T215" s="156"/>
      <c r="AT215" s="152" t="s">
        <v>171</v>
      </c>
      <c r="AU215" s="152" t="s">
        <v>77</v>
      </c>
      <c r="AV215" s="152" t="s">
        <v>77</v>
      </c>
      <c r="AW215" s="152" t="s">
        <v>125</v>
      </c>
      <c r="AX215" s="152" t="s">
        <v>75</v>
      </c>
      <c r="AY215" s="152" t="s">
        <v>159</v>
      </c>
    </row>
    <row r="216" spans="2:65" s="6" customFormat="1" ht="13.5" customHeight="1">
      <c r="B216" s="85"/>
      <c r="C216" s="134" t="s">
        <v>341</v>
      </c>
      <c r="D216" s="134" t="s">
        <v>162</v>
      </c>
      <c r="E216" s="135" t="s">
        <v>342</v>
      </c>
      <c r="F216" s="136" t="s">
        <v>343</v>
      </c>
      <c r="G216" s="137" t="s">
        <v>165</v>
      </c>
      <c r="H216" s="138">
        <v>2.8</v>
      </c>
      <c r="I216" s="139"/>
      <c r="J216" s="140">
        <f>ROUND($I$216*$H$216,2)</f>
        <v>0</v>
      </c>
      <c r="K216" s="136" t="s">
        <v>166</v>
      </c>
      <c r="L216" s="85"/>
      <c r="M216" s="141"/>
      <c r="N216" s="142" t="s">
        <v>39</v>
      </c>
      <c r="P216" s="143">
        <f>$O$216*$H$216</f>
        <v>0</v>
      </c>
      <c r="Q216" s="143">
        <v>0</v>
      </c>
      <c r="R216" s="143">
        <f>$Q$216*$H$216</f>
        <v>0</v>
      </c>
      <c r="S216" s="143">
        <v>0.18</v>
      </c>
      <c r="T216" s="144">
        <f>$S$216*$H$216</f>
        <v>0.504</v>
      </c>
      <c r="AR216" s="82" t="s">
        <v>167</v>
      </c>
      <c r="AT216" s="82" t="s">
        <v>162</v>
      </c>
      <c r="AU216" s="82" t="s">
        <v>77</v>
      </c>
      <c r="AY216" s="6" t="s">
        <v>159</v>
      </c>
      <c r="BE216" s="145">
        <f>IF($N$216="základní",$J$216,0)</f>
        <v>0</v>
      </c>
      <c r="BF216" s="145">
        <f>IF($N$216="snížená",$J$216,0)</f>
        <v>0</v>
      </c>
      <c r="BG216" s="145">
        <f>IF($N$216="zákl. přenesená",$J$216,0)</f>
        <v>0</v>
      </c>
      <c r="BH216" s="145">
        <f>IF($N$216="sníž. přenesená",$J$216,0)</f>
        <v>0</v>
      </c>
      <c r="BI216" s="145">
        <f>IF($N$216="nulová",$J$216,0)</f>
        <v>0</v>
      </c>
      <c r="BJ216" s="82" t="s">
        <v>75</v>
      </c>
      <c r="BK216" s="145">
        <f>ROUND($I$216*$H$216,2)</f>
        <v>0</v>
      </c>
      <c r="BL216" s="82" t="s">
        <v>167</v>
      </c>
      <c r="BM216" s="82" t="s">
        <v>344</v>
      </c>
    </row>
    <row r="217" spans="2:47" s="6" customFormat="1" ht="24.75" customHeight="1">
      <c r="B217" s="85"/>
      <c r="D217" s="146" t="s">
        <v>169</v>
      </c>
      <c r="F217" s="147" t="s">
        <v>345</v>
      </c>
      <c r="L217" s="85"/>
      <c r="M217" s="148"/>
      <c r="T217" s="149"/>
      <c r="AT217" s="6" t="s">
        <v>169</v>
      </c>
      <c r="AU217" s="6" t="s">
        <v>77</v>
      </c>
    </row>
    <row r="218" spans="2:51" s="6" customFormat="1" ht="13.5" customHeight="1">
      <c r="B218" s="173"/>
      <c r="D218" s="151" t="s">
        <v>171</v>
      </c>
      <c r="E218" s="174"/>
      <c r="F218" s="175" t="s">
        <v>346</v>
      </c>
      <c r="H218" s="174"/>
      <c r="L218" s="173"/>
      <c r="M218" s="176"/>
      <c r="T218" s="177"/>
      <c r="AT218" s="174" t="s">
        <v>171</v>
      </c>
      <c r="AU218" s="174" t="s">
        <v>77</v>
      </c>
      <c r="AV218" s="174" t="s">
        <v>75</v>
      </c>
      <c r="AW218" s="174" t="s">
        <v>125</v>
      </c>
      <c r="AX218" s="174" t="s">
        <v>68</v>
      </c>
      <c r="AY218" s="174" t="s">
        <v>159</v>
      </c>
    </row>
    <row r="219" spans="2:51" s="6" customFormat="1" ht="13.5" customHeight="1">
      <c r="B219" s="150"/>
      <c r="D219" s="151" t="s">
        <v>171</v>
      </c>
      <c r="E219" s="152"/>
      <c r="F219" s="153" t="s">
        <v>347</v>
      </c>
      <c r="H219" s="154">
        <v>2.8</v>
      </c>
      <c r="L219" s="150"/>
      <c r="M219" s="155"/>
      <c r="T219" s="156"/>
      <c r="AT219" s="152" t="s">
        <v>171</v>
      </c>
      <c r="AU219" s="152" t="s">
        <v>77</v>
      </c>
      <c r="AV219" s="152" t="s">
        <v>77</v>
      </c>
      <c r="AW219" s="152" t="s">
        <v>125</v>
      </c>
      <c r="AX219" s="152" t="s">
        <v>75</v>
      </c>
      <c r="AY219" s="152" t="s">
        <v>159</v>
      </c>
    </row>
    <row r="220" spans="2:65" s="6" customFormat="1" ht="13.5" customHeight="1">
      <c r="B220" s="85"/>
      <c r="C220" s="134" t="s">
        <v>348</v>
      </c>
      <c r="D220" s="134" t="s">
        <v>162</v>
      </c>
      <c r="E220" s="135" t="s">
        <v>349</v>
      </c>
      <c r="F220" s="136" t="s">
        <v>350</v>
      </c>
      <c r="G220" s="137" t="s">
        <v>165</v>
      </c>
      <c r="H220" s="138">
        <v>1.4</v>
      </c>
      <c r="I220" s="139"/>
      <c r="J220" s="140">
        <f>ROUND($I$220*$H$220,2)</f>
        <v>0</v>
      </c>
      <c r="K220" s="136" t="s">
        <v>166</v>
      </c>
      <c r="L220" s="85"/>
      <c r="M220" s="141"/>
      <c r="N220" s="142" t="s">
        <v>39</v>
      </c>
      <c r="P220" s="143">
        <f>$O$220*$H$220</f>
        <v>0</v>
      </c>
      <c r="Q220" s="143">
        <v>0</v>
      </c>
      <c r="R220" s="143">
        <f>$Q$220*$H$220</f>
        <v>0</v>
      </c>
      <c r="S220" s="143">
        <v>0.27</v>
      </c>
      <c r="T220" s="144">
        <f>$S$220*$H$220</f>
        <v>0.378</v>
      </c>
      <c r="AR220" s="82" t="s">
        <v>167</v>
      </c>
      <c r="AT220" s="82" t="s">
        <v>162</v>
      </c>
      <c r="AU220" s="82" t="s">
        <v>77</v>
      </c>
      <c r="AY220" s="6" t="s">
        <v>159</v>
      </c>
      <c r="BE220" s="145">
        <f>IF($N$220="základní",$J$220,0)</f>
        <v>0</v>
      </c>
      <c r="BF220" s="145">
        <f>IF($N$220="snížená",$J$220,0)</f>
        <v>0</v>
      </c>
      <c r="BG220" s="145">
        <f>IF($N$220="zákl. přenesená",$J$220,0)</f>
        <v>0</v>
      </c>
      <c r="BH220" s="145">
        <f>IF($N$220="sníž. přenesená",$J$220,0)</f>
        <v>0</v>
      </c>
      <c r="BI220" s="145">
        <f>IF($N$220="nulová",$J$220,0)</f>
        <v>0</v>
      </c>
      <c r="BJ220" s="82" t="s">
        <v>75</v>
      </c>
      <c r="BK220" s="145">
        <f>ROUND($I$220*$H$220,2)</f>
        <v>0</v>
      </c>
      <c r="BL220" s="82" t="s">
        <v>167</v>
      </c>
      <c r="BM220" s="82" t="s">
        <v>351</v>
      </c>
    </row>
    <row r="221" spans="2:47" s="6" customFormat="1" ht="24.75" customHeight="1">
      <c r="B221" s="85"/>
      <c r="D221" s="146" t="s">
        <v>169</v>
      </c>
      <c r="F221" s="147" t="s">
        <v>352</v>
      </c>
      <c r="L221" s="85"/>
      <c r="M221" s="148"/>
      <c r="T221" s="149"/>
      <c r="AT221" s="6" t="s">
        <v>169</v>
      </c>
      <c r="AU221" s="6" t="s">
        <v>77</v>
      </c>
    </row>
    <row r="222" spans="2:51" s="6" customFormat="1" ht="13.5" customHeight="1">
      <c r="B222" s="173"/>
      <c r="D222" s="151" t="s">
        <v>171</v>
      </c>
      <c r="E222" s="174"/>
      <c r="F222" s="175" t="s">
        <v>353</v>
      </c>
      <c r="H222" s="174"/>
      <c r="L222" s="173"/>
      <c r="M222" s="176"/>
      <c r="T222" s="177"/>
      <c r="AT222" s="174" t="s">
        <v>171</v>
      </c>
      <c r="AU222" s="174" t="s">
        <v>77</v>
      </c>
      <c r="AV222" s="174" t="s">
        <v>75</v>
      </c>
      <c r="AW222" s="174" t="s">
        <v>125</v>
      </c>
      <c r="AX222" s="174" t="s">
        <v>68</v>
      </c>
      <c r="AY222" s="174" t="s">
        <v>159</v>
      </c>
    </row>
    <row r="223" spans="2:51" s="6" customFormat="1" ht="13.5" customHeight="1">
      <c r="B223" s="150"/>
      <c r="D223" s="151" t="s">
        <v>171</v>
      </c>
      <c r="E223" s="152"/>
      <c r="F223" s="153" t="s">
        <v>354</v>
      </c>
      <c r="H223" s="154">
        <v>1.4</v>
      </c>
      <c r="L223" s="150"/>
      <c r="M223" s="155"/>
      <c r="T223" s="156"/>
      <c r="AT223" s="152" t="s">
        <v>171</v>
      </c>
      <c r="AU223" s="152" t="s">
        <v>77</v>
      </c>
      <c r="AV223" s="152" t="s">
        <v>77</v>
      </c>
      <c r="AW223" s="152" t="s">
        <v>125</v>
      </c>
      <c r="AX223" s="152" t="s">
        <v>75</v>
      </c>
      <c r="AY223" s="152" t="s">
        <v>159</v>
      </c>
    </row>
    <row r="224" spans="2:65" s="6" customFormat="1" ht="13.5" customHeight="1">
      <c r="B224" s="85"/>
      <c r="C224" s="134" t="s">
        <v>355</v>
      </c>
      <c r="D224" s="134" t="s">
        <v>162</v>
      </c>
      <c r="E224" s="135" t="s">
        <v>356</v>
      </c>
      <c r="F224" s="136" t="s">
        <v>357</v>
      </c>
      <c r="G224" s="137" t="s">
        <v>311</v>
      </c>
      <c r="H224" s="138">
        <v>5.909</v>
      </c>
      <c r="I224" s="139"/>
      <c r="J224" s="140">
        <f>ROUND($I$224*$H$224,2)</f>
        <v>0</v>
      </c>
      <c r="K224" s="136" t="s">
        <v>166</v>
      </c>
      <c r="L224" s="85"/>
      <c r="M224" s="141"/>
      <c r="N224" s="142" t="s">
        <v>39</v>
      </c>
      <c r="P224" s="143">
        <f>$O$224*$H$224</f>
        <v>0</v>
      </c>
      <c r="Q224" s="143">
        <v>0</v>
      </c>
      <c r="R224" s="143">
        <f>$Q$224*$H$224</f>
        <v>0</v>
      </c>
      <c r="S224" s="143">
        <v>1.8</v>
      </c>
      <c r="T224" s="144">
        <f>$S$224*$H$224</f>
        <v>10.6362</v>
      </c>
      <c r="AR224" s="82" t="s">
        <v>167</v>
      </c>
      <c r="AT224" s="82" t="s">
        <v>162</v>
      </c>
      <c r="AU224" s="82" t="s">
        <v>77</v>
      </c>
      <c r="AY224" s="6" t="s">
        <v>159</v>
      </c>
      <c r="BE224" s="145">
        <f>IF($N$224="základní",$J$224,0)</f>
        <v>0</v>
      </c>
      <c r="BF224" s="145">
        <f>IF($N$224="snížená",$J$224,0)</f>
        <v>0</v>
      </c>
      <c r="BG224" s="145">
        <f>IF($N$224="zákl. přenesená",$J$224,0)</f>
        <v>0</v>
      </c>
      <c r="BH224" s="145">
        <f>IF($N$224="sníž. přenesená",$J$224,0)</f>
        <v>0</v>
      </c>
      <c r="BI224" s="145">
        <f>IF($N$224="nulová",$J$224,0)</f>
        <v>0</v>
      </c>
      <c r="BJ224" s="82" t="s">
        <v>75</v>
      </c>
      <c r="BK224" s="145">
        <f>ROUND($I$224*$H$224,2)</f>
        <v>0</v>
      </c>
      <c r="BL224" s="82" t="s">
        <v>167</v>
      </c>
      <c r="BM224" s="82" t="s">
        <v>358</v>
      </c>
    </row>
    <row r="225" spans="2:47" s="6" customFormat="1" ht="24.75" customHeight="1">
      <c r="B225" s="85"/>
      <c r="D225" s="146" t="s">
        <v>169</v>
      </c>
      <c r="F225" s="147" t="s">
        <v>359</v>
      </c>
      <c r="L225" s="85"/>
      <c r="M225" s="148"/>
      <c r="T225" s="149"/>
      <c r="AT225" s="6" t="s">
        <v>169</v>
      </c>
      <c r="AU225" s="6" t="s">
        <v>77</v>
      </c>
    </row>
    <row r="226" spans="2:51" s="6" customFormat="1" ht="13.5" customHeight="1">
      <c r="B226" s="173"/>
      <c r="D226" s="151" t="s">
        <v>171</v>
      </c>
      <c r="E226" s="174"/>
      <c r="F226" s="175" t="s">
        <v>360</v>
      </c>
      <c r="H226" s="174"/>
      <c r="L226" s="173"/>
      <c r="M226" s="176"/>
      <c r="T226" s="177"/>
      <c r="AT226" s="174" t="s">
        <v>171</v>
      </c>
      <c r="AU226" s="174" t="s">
        <v>77</v>
      </c>
      <c r="AV226" s="174" t="s">
        <v>75</v>
      </c>
      <c r="AW226" s="174" t="s">
        <v>125</v>
      </c>
      <c r="AX226" s="174" t="s">
        <v>68</v>
      </c>
      <c r="AY226" s="174" t="s">
        <v>159</v>
      </c>
    </row>
    <row r="227" spans="2:51" s="6" customFormat="1" ht="13.5" customHeight="1">
      <c r="B227" s="150"/>
      <c r="D227" s="151" t="s">
        <v>171</v>
      </c>
      <c r="E227" s="152"/>
      <c r="F227" s="153" t="s">
        <v>361</v>
      </c>
      <c r="H227" s="154">
        <v>0.986</v>
      </c>
      <c r="L227" s="150"/>
      <c r="M227" s="155"/>
      <c r="T227" s="156"/>
      <c r="AT227" s="152" t="s">
        <v>171</v>
      </c>
      <c r="AU227" s="152" t="s">
        <v>77</v>
      </c>
      <c r="AV227" s="152" t="s">
        <v>77</v>
      </c>
      <c r="AW227" s="152" t="s">
        <v>125</v>
      </c>
      <c r="AX227" s="152" t="s">
        <v>68</v>
      </c>
      <c r="AY227" s="152" t="s">
        <v>159</v>
      </c>
    </row>
    <row r="228" spans="2:51" s="6" customFormat="1" ht="13.5" customHeight="1">
      <c r="B228" s="150"/>
      <c r="D228" s="151" t="s">
        <v>171</v>
      </c>
      <c r="E228" s="152"/>
      <c r="F228" s="153" t="s">
        <v>362</v>
      </c>
      <c r="H228" s="154">
        <v>0.958</v>
      </c>
      <c r="L228" s="150"/>
      <c r="M228" s="155"/>
      <c r="T228" s="156"/>
      <c r="AT228" s="152" t="s">
        <v>171</v>
      </c>
      <c r="AU228" s="152" t="s">
        <v>77</v>
      </c>
      <c r="AV228" s="152" t="s">
        <v>77</v>
      </c>
      <c r="AW228" s="152" t="s">
        <v>125</v>
      </c>
      <c r="AX228" s="152" t="s">
        <v>68</v>
      </c>
      <c r="AY228" s="152" t="s">
        <v>159</v>
      </c>
    </row>
    <row r="229" spans="2:51" s="6" customFormat="1" ht="13.5" customHeight="1">
      <c r="B229" s="150"/>
      <c r="D229" s="151" t="s">
        <v>171</v>
      </c>
      <c r="E229" s="152"/>
      <c r="F229" s="153" t="s">
        <v>363</v>
      </c>
      <c r="H229" s="154">
        <v>1.437</v>
      </c>
      <c r="L229" s="150"/>
      <c r="M229" s="155"/>
      <c r="T229" s="156"/>
      <c r="AT229" s="152" t="s">
        <v>171</v>
      </c>
      <c r="AU229" s="152" t="s">
        <v>77</v>
      </c>
      <c r="AV229" s="152" t="s">
        <v>77</v>
      </c>
      <c r="AW229" s="152" t="s">
        <v>125</v>
      </c>
      <c r="AX229" s="152" t="s">
        <v>68</v>
      </c>
      <c r="AY229" s="152" t="s">
        <v>159</v>
      </c>
    </row>
    <row r="230" spans="2:51" s="6" customFormat="1" ht="13.5" customHeight="1">
      <c r="B230" s="173"/>
      <c r="D230" s="151" t="s">
        <v>171</v>
      </c>
      <c r="E230" s="174"/>
      <c r="F230" s="175" t="s">
        <v>364</v>
      </c>
      <c r="H230" s="174"/>
      <c r="L230" s="173"/>
      <c r="M230" s="176"/>
      <c r="T230" s="177"/>
      <c r="AT230" s="174" t="s">
        <v>171</v>
      </c>
      <c r="AU230" s="174" t="s">
        <v>77</v>
      </c>
      <c r="AV230" s="174" t="s">
        <v>75</v>
      </c>
      <c r="AW230" s="174" t="s">
        <v>125</v>
      </c>
      <c r="AX230" s="174" t="s">
        <v>68</v>
      </c>
      <c r="AY230" s="174" t="s">
        <v>159</v>
      </c>
    </row>
    <row r="231" spans="2:51" s="6" customFormat="1" ht="13.5" customHeight="1">
      <c r="B231" s="150"/>
      <c r="D231" s="151" t="s">
        <v>171</v>
      </c>
      <c r="E231" s="152"/>
      <c r="F231" s="153" t="s">
        <v>365</v>
      </c>
      <c r="H231" s="154">
        <v>1.643</v>
      </c>
      <c r="L231" s="150"/>
      <c r="M231" s="155"/>
      <c r="T231" s="156"/>
      <c r="AT231" s="152" t="s">
        <v>171</v>
      </c>
      <c r="AU231" s="152" t="s">
        <v>77</v>
      </c>
      <c r="AV231" s="152" t="s">
        <v>77</v>
      </c>
      <c r="AW231" s="152" t="s">
        <v>125</v>
      </c>
      <c r="AX231" s="152" t="s">
        <v>68</v>
      </c>
      <c r="AY231" s="152" t="s">
        <v>159</v>
      </c>
    </row>
    <row r="232" spans="2:51" s="6" customFormat="1" ht="13.5" customHeight="1">
      <c r="B232" s="173"/>
      <c r="D232" s="151" t="s">
        <v>171</v>
      </c>
      <c r="E232" s="174"/>
      <c r="F232" s="175" t="s">
        <v>366</v>
      </c>
      <c r="H232" s="174"/>
      <c r="L232" s="173"/>
      <c r="M232" s="176"/>
      <c r="T232" s="177"/>
      <c r="AT232" s="174" t="s">
        <v>171</v>
      </c>
      <c r="AU232" s="174" t="s">
        <v>77</v>
      </c>
      <c r="AV232" s="174" t="s">
        <v>75</v>
      </c>
      <c r="AW232" s="174" t="s">
        <v>125</v>
      </c>
      <c r="AX232" s="174" t="s">
        <v>68</v>
      </c>
      <c r="AY232" s="174" t="s">
        <v>159</v>
      </c>
    </row>
    <row r="233" spans="2:51" s="6" customFormat="1" ht="13.5" customHeight="1">
      <c r="B233" s="150"/>
      <c r="D233" s="151" t="s">
        <v>171</v>
      </c>
      <c r="E233" s="152"/>
      <c r="F233" s="153" t="s">
        <v>367</v>
      </c>
      <c r="H233" s="154">
        <v>0.885</v>
      </c>
      <c r="L233" s="150"/>
      <c r="M233" s="155"/>
      <c r="T233" s="156"/>
      <c r="AT233" s="152" t="s">
        <v>171</v>
      </c>
      <c r="AU233" s="152" t="s">
        <v>77</v>
      </c>
      <c r="AV233" s="152" t="s">
        <v>77</v>
      </c>
      <c r="AW233" s="152" t="s">
        <v>125</v>
      </c>
      <c r="AX233" s="152" t="s">
        <v>68</v>
      </c>
      <c r="AY233" s="152" t="s">
        <v>159</v>
      </c>
    </row>
    <row r="234" spans="2:51" s="6" customFormat="1" ht="13.5" customHeight="1">
      <c r="B234" s="157"/>
      <c r="D234" s="151" t="s">
        <v>171</v>
      </c>
      <c r="E234" s="158"/>
      <c r="F234" s="159" t="s">
        <v>174</v>
      </c>
      <c r="H234" s="160">
        <v>5.909</v>
      </c>
      <c r="L234" s="157"/>
      <c r="M234" s="161"/>
      <c r="T234" s="162"/>
      <c r="AT234" s="158" t="s">
        <v>171</v>
      </c>
      <c r="AU234" s="158" t="s">
        <v>77</v>
      </c>
      <c r="AV234" s="158" t="s">
        <v>167</v>
      </c>
      <c r="AW234" s="158" t="s">
        <v>125</v>
      </c>
      <c r="AX234" s="158" t="s">
        <v>75</v>
      </c>
      <c r="AY234" s="158" t="s">
        <v>159</v>
      </c>
    </row>
    <row r="235" spans="2:65" s="6" customFormat="1" ht="13.5" customHeight="1">
      <c r="B235" s="85"/>
      <c r="C235" s="134" t="s">
        <v>368</v>
      </c>
      <c r="D235" s="134" t="s">
        <v>162</v>
      </c>
      <c r="E235" s="135" t="s">
        <v>369</v>
      </c>
      <c r="F235" s="136" t="s">
        <v>370</v>
      </c>
      <c r="G235" s="137" t="s">
        <v>371</v>
      </c>
      <c r="H235" s="138">
        <v>31.2</v>
      </c>
      <c r="I235" s="139"/>
      <c r="J235" s="140">
        <f>ROUND($I$235*$H$235,2)</f>
        <v>0</v>
      </c>
      <c r="K235" s="136" t="s">
        <v>166</v>
      </c>
      <c r="L235" s="85"/>
      <c r="M235" s="141"/>
      <c r="N235" s="142" t="s">
        <v>39</v>
      </c>
      <c r="P235" s="143">
        <f>$O$235*$H$235</f>
        <v>0</v>
      </c>
      <c r="Q235" s="143">
        <v>0</v>
      </c>
      <c r="R235" s="143">
        <f>$Q$235*$H$235</f>
        <v>0</v>
      </c>
      <c r="S235" s="143">
        <v>0.009</v>
      </c>
      <c r="T235" s="144">
        <f>$S$235*$H$235</f>
        <v>0.2808</v>
      </c>
      <c r="AR235" s="82" t="s">
        <v>167</v>
      </c>
      <c r="AT235" s="82" t="s">
        <v>162</v>
      </c>
      <c r="AU235" s="82" t="s">
        <v>77</v>
      </c>
      <c r="AY235" s="6" t="s">
        <v>159</v>
      </c>
      <c r="BE235" s="145">
        <f>IF($N$235="základní",$J$235,0)</f>
        <v>0</v>
      </c>
      <c r="BF235" s="145">
        <f>IF($N$235="snížená",$J$235,0)</f>
        <v>0</v>
      </c>
      <c r="BG235" s="145">
        <f>IF($N$235="zákl. přenesená",$J$235,0)</f>
        <v>0</v>
      </c>
      <c r="BH235" s="145">
        <f>IF($N$235="sníž. přenesená",$J$235,0)</f>
        <v>0</v>
      </c>
      <c r="BI235" s="145">
        <f>IF($N$235="nulová",$J$235,0)</f>
        <v>0</v>
      </c>
      <c r="BJ235" s="82" t="s">
        <v>75</v>
      </c>
      <c r="BK235" s="145">
        <f>ROUND($I$235*$H$235,2)</f>
        <v>0</v>
      </c>
      <c r="BL235" s="82" t="s">
        <v>167</v>
      </c>
      <c r="BM235" s="82" t="s">
        <v>372</v>
      </c>
    </row>
    <row r="236" spans="2:47" s="6" customFormat="1" ht="24.75" customHeight="1">
      <c r="B236" s="85"/>
      <c r="D236" s="146" t="s">
        <v>169</v>
      </c>
      <c r="F236" s="147" t="s">
        <v>373</v>
      </c>
      <c r="L236" s="85"/>
      <c r="M236" s="148"/>
      <c r="T236" s="149"/>
      <c r="AT236" s="6" t="s">
        <v>169</v>
      </c>
      <c r="AU236" s="6" t="s">
        <v>77</v>
      </c>
    </row>
    <row r="237" spans="2:51" s="6" customFormat="1" ht="13.5" customHeight="1">
      <c r="B237" s="150"/>
      <c r="D237" s="151" t="s">
        <v>171</v>
      </c>
      <c r="E237" s="152"/>
      <c r="F237" s="153" t="s">
        <v>374</v>
      </c>
      <c r="H237" s="154">
        <v>31.2</v>
      </c>
      <c r="L237" s="150"/>
      <c r="M237" s="155"/>
      <c r="T237" s="156"/>
      <c r="AT237" s="152" t="s">
        <v>171</v>
      </c>
      <c r="AU237" s="152" t="s">
        <v>77</v>
      </c>
      <c r="AV237" s="152" t="s">
        <v>77</v>
      </c>
      <c r="AW237" s="152" t="s">
        <v>125</v>
      </c>
      <c r="AX237" s="152" t="s">
        <v>75</v>
      </c>
      <c r="AY237" s="152" t="s">
        <v>159</v>
      </c>
    </row>
    <row r="238" spans="2:65" s="6" customFormat="1" ht="13.5" customHeight="1">
      <c r="B238" s="85"/>
      <c r="C238" s="134" t="s">
        <v>375</v>
      </c>
      <c r="D238" s="134" t="s">
        <v>162</v>
      </c>
      <c r="E238" s="135" t="s">
        <v>376</v>
      </c>
      <c r="F238" s="136" t="s">
        <v>377</v>
      </c>
      <c r="G238" s="137" t="s">
        <v>371</v>
      </c>
      <c r="H238" s="138">
        <v>13</v>
      </c>
      <c r="I238" s="139"/>
      <c r="J238" s="140">
        <f>ROUND($I$238*$H$238,2)</f>
        <v>0</v>
      </c>
      <c r="K238" s="136" t="s">
        <v>166</v>
      </c>
      <c r="L238" s="85"/>
      <c r="M238" s="141"/>
      <c r="N238" s="142" t="s">
        <v>39</v>
      </c>
      <c r="P238" s="143">
        <f>$O$238*$H$238</f>
        <v>0</v>
      </c>
      <c r="Q238" s="143">
        <v>0</v>
      </c>
      <c r="R238" s="143">
        <f>$Q$238*$H$238</f>
        <v>0</v>
      </c>
      <c r="S238" s="143">
        <v>0.009</v>
      </c>
      <c r="T238" s="144">
        <f>$S$238*$H$238</f>
        <v>0.11699999999999999</v>
      </c>
      <c r="AR238" s="82" t="s">
        <v>167</v>
      </c>
      <c r="AT238" s="82" t="s">
        <v>162</v>
      </c>
      <c r="AU238" s="82" t="s">
        <v>77</v>
      </c>
      <c r="AY238" s="6" t="s">
        <v>159</v>
      </c>
      <c r="BE238" s="145">
        <f>IF($N$238="základní",$J$238,0)</f>
        <v>0</v>
      </c>
      <c r="BF238" s="145">
        <f>IF($N$238="snížená",$J$238,0)</f>
        <v>0</v>
      </c>
      <c r="BG238" s="145">
        <f>IF($N$238="zákl. přenesená",$J$238,0)</f>
        <v>0</v>
      </c>
      <c r="BH238" s="145">
        <f>IF($N$238="sníž. přenesená",$J$238,0)</f>
        <v>0</v>
      </c>
      <c r="BI238" s="145">
        <f>IF($N$238="nulová",$J$238,0)</f>
        <v>0</v>
      </c>
      <c r="BJ238" s="82" t="s">
        <v>75</v>
      </c>
      <c r="BK238" s="145">
        <f>ROUND($I$238*$H$238,2)</f>
        <v>0</v>
      </c>
      <c r="BL238" s="82" t="s">
        <v>167</v>
      </c>
      <c r="BM238" s="82" t="s">
        <v>378</v>
      </c>
    </row>
    <row r="239" spans="2:47" s="6" customFormat="1" ht="24.75" customHeight="1">
      <c r="B239" s="85"/>
      <c r="D239" s="146" t="s">
        <v>169</v>
      </c>
      <c r="F239" s="147" t="s">
        <v>379</v>
      </c>
      <c r="L239" s="85"/>
      <c r="M239" s="148"/>
      <c r="T239" s="149"/>
      <c r="AT239" s="6" t="s">
        <v>169</v>
      </c>
      <c r="AU239" s="6" t="s">
        <v>77</v>
      </c>
    </row>
    <row r="240" spans="2:51" s="6" customFormat="1" ht="13.5" customHeight="1">
      <c r="B240" s="150"/>
      <c r="D240" s="151" t="s">
        <v>171</v>
      </c>
      <c r="E240" s="152"/>
      <c r="F240" s="153" t="s">
        <v>380</v>
      </c>
      <c r="H240" s="154">
        <v>13</v>
      </c>
      <c r="L240" s="150"/>
      <c r="M240" s="155"/>
      <c r="T240" s="156"/>
      <c r="AT240" s="152" t="s">
        <v>171</v>
      </c>
      <c r="AU240" s="152" t="s">
        <v>77</v>
      </c>
      <c r="AV240" s="152" t="s">
        <v>77</v>
      </c>
      <c r="AW240" s="152" t="s">
        <v>125</v>
      </c>
      <c r="AX240" s="152" t="s">
        <v>75</v>
      </c>
      <c r="AY240" s="152" t="s">
        <v>159</v>
      </c>
    </row>
    <row r="241" spans="2:65" s="6" customFormat="1" ht="13.5" customHeight="1">
      <c r="B241" s="85"/>
      <c r="C241" s="134" t="s">
        <v>381</v>
      </c>
      <c r="D241" s="134" t="s">
        <v>162</v>
      </c>
      <c r="E241" s="135" t="s">
        <v>382</v>
      </c>
      <c r="F241" s="136" t="s">
        <v>383</v>
      </c>
      <c r="G241" s="137" t="s">
        <v>371</v>
      </c>
      <c r="H241" s="138">
        <v>18</v>
      </c>
      <c r="I241" s="139"/>
      <c r="J241" s="140">
        <f>ROUND($I$241*$H$241,2)</f>
        <v>0</v>
      </c>
      <c r="K241" s="136" t="s">
        <v>166</v>
      </c>
      <c r="L241" s="85"/>
      <c r="M241" s="141"/>
      <c r="N241" s="142" t="s">
        <v>39</v>
      </c>
      <c r="P241" s="143">
        <f>$O$241*$H$241</f>
        <v>0</v>
      </c>
      <c r="Q241" s="143">
        <v>0</v>
      </c>
      <c r="R241" s="143">
        <f>$Q$241*$H$241</f>
        <v>0</v>
      </c>
      <c r="S241" s="143">
        <v>0.006</v>
      </c>
      <c r="T241" s="144">
        <f>$S$241*$H$241</f>
        <v>0.108</v>
      </c>
      <c r="AR241" s="82" t="s">
        <v>167</v>
      </c>
      <c r="AT241" s="82" t="s">
        <v>162</v>
      </c>
      <c r="AU241" s="82" t="s">
        <v>77</v>
      </c>
      <c r="AY241" s="6" t="s">
        <v>159</v>
      </c>
      <c r="BE241" s="145">
        <f>IF($N$241="základní",$J$241,0)</f>
        <v>0</v>
      </c>
      <c r="BF241" s="145">
        <f>IF($N$241="snížená",$J$241,0)</f>
        <v>0</v>
      </c>
      <c r="BG241" s="145">
        <f>IF($N$241="zákl. přenesená",$J$241,0)</f>
        <v>0</v>
      </c>
      <c r="BH241" s="145">
        <f>IF($N$241="sníž. přenesená",$J$241,0)</f>
        <v>0</v>
      </c>
      <c r="BI241" s="145">
        <f>IF($N$241="nulová",$J$241,0)</f>
        <v>0</v>
      </c>
      <c r="BJ241" s="82" t="s">
        <v>75</v>
      </c>
      <c r="BK241" s="145">
        <f>ROUND($I$241*$H$241,2)</f>
        <v>0</v>
      </c>
      <c r="BL241" s="82" t="s">
        <v>167</v>
      </c>
      <c r="BM241" s="82" t="s">
        <v>384</v>
      </c>
    </row>
    <row r="242" spans="2:47" s="6" customFormat="1" ht="14.25" customHeight="1">
      <c r="B242" s="85"/>
      <c r="D242" s="146" t="s">
        <v>169</v>
      </c>
      <c r="F242" s="147" t="s">
        <v>385</v>
      </c>
      <c r="L242" s="85"/>
      <c r="M242" s="148"/>
      <c r="T242" s="149"/>
      <c r="AT242" s="6" t="s">
        <v>169</v>
      </c>
      <c r="AU242" s="6" t="s">
        <v>77</v>
      </c>
    </row>
    <row r="243" spans="2:51" s="6" customFormat="1" ht="13.5" customHeight="1">
      <c r="B243" s="150"/>
      <c r="D243" s="151" t="s">
        <v>171</v>
      </c>
      <c r="E243" s="152"/>
      <c r="F243" s="153" t="s">
        <v>386</v>
      </c>
      <c r="H243" s="154">
        <v>18</v>
      </c>
      <c r="L243" s="150"/>
      <c r="M243" s="155"/>
      <c r="T243" s="156"/>
      <c r="AT243" s="152" t="s">
        <v>171</v>
      </c>
      <c r="AU243" s="152" t="s">
        <v>77</v>
      </c>
      <c r="AV243" s="152" t="s">
        <v>77</v>
      </c>
      <c r="AW243" s="152" t="s">
        <v>125</v>
      </c>
      <c r="AX243" s="152" t="s">
        <v>75</v>
      </c>
      <c r="AY243" s="152" t="s">
        <v>159</v>
      </c>
    </row>
    <row r="244" spans="2:65" s="6" customFormat="1" ht="13.5" customHeight="1">
      <c r="B244" s="85"/>
      <c r="C244" s="134" t="s">
        <v>387</v>
      </c>
      <c r="D244" s="134" t="s">
        <v>162</v>
      </c>
      <c r="E244" s="135" t="s">
        <v>388</v>
      </c>
      <c r="F244" s="136" t="s">
        <v>389</v>
      </c>
      <c r="G244" s="137" t="s">
        <v>371</v>
      </c>
      <c r="H244" s="138">
        <v>18.5</v>
      </c>
      <c r="I244" s="139"/>
      <c r="J244" s="140">
        <f>ROUND($I$244*$H$244,2)</f>
        <v>0</v>
      </c>
      <c r="K244" s="136" t="s">
        <v>166</v>
      </c>
      <c r="L244" s="85"/>
      <c r="M244" s="141"/>
      <c r="N244" s="142" t="s">
        <v>39</v>
      </c>
      <c r="P244" s="143">
        <f>$O$244*$H$244</f>
        <v>0</v>
      </c>
      <c r="Q244" s="143">
        <v>0</v>
      </c>
      <c r="R244" s="143">
        <f>$Q$244*$H$244</f>
        <v>0</v>
      </c>
      <c r="S244" s="143">
        <v>0.042</v>
      </c>
      <c r="T244" s="144">
        <f>$S$244*$H$244</f>
        <v>0.777</v>
      </c>
      <c r="AR244" s="82" t="s">
        <v>167</v>
      </c>
      <c r="AT244" s="82" t="s">
        <v>162</v>
      </c>
      <c r="AU244" s="82" t="s">
        <v>77</v>
      </c>
      <c r="AY244" s="6" t="s">
        <v>159</v>
      </c>
      <c r="BE244" s="145">
        <f>IF($N$244="základní",$J$244,0)</f>
        <v>0</v>
      </c>
      <c r="BF244" s="145">
        <f>IF($N$244="snížená",$J$244,0)</f>
        <v>0</v>
      </c>
      <c r="BG244" s="145">
        <f>IF($N$244="zákl. přenesená",$J$244,0)</f>
        <v>0</v>
      </c>
      <c r="BH244" s="145">
        <f>IF($N$244="sníž. přenesená",$J$244,0)</f>
        <v>0</v>
      </c>
      <c r="BI244" s="145">
        <f>IF($N$244="nulová",$J$244,0)</f>
        <v>0</v>
      </c>
      <c r="BJ244" s="82" t="s">
        <v>75</v>
      </c>
      <c r="BK244" s="145">
        <f>ROUND($I$244*$H$244,2)</f>
        <v>0</v>
      </c>
      <c r="BL244" s="82" t="s">
        <v>167</v>
      </c>
      <c r="BM244" s="82" t="s">
        <v>390</v>
      </c>
    </row>
    <row r="245" spans="2:47" s="6" customFormat="1" ht="24.75" customHeight="1">
      <c r="B245" s="85"/>
      <c r="D245" s="146" t="s">
        <v>169</v>
      </c>
      <c r="F245" s="147" t="s">
        <v>391</v>
      </c>
      <c r="L245" s="85"/>
      <c r="M245" s="148"/>
      <c r="T245" s="149"/>
      <c r="AT245" s="6" t="s">
        <v>169</v>
      </c>
      <c r="AU245" s="6" t="s">
        <v>77</v>
      </c>
    </row>
    <row r="246" spans="2:51" s="6" customFormat="1" ht="13.5" customHeight="1">
      <c r="B246" s="173"/>
      <c r="D246" s="151" t="s">
        <v>171</v>
      </c>
      <c r="E246" s="174"/>
      <c r="F246" s="175" t="s">
        <v>392</v>
      </c>
      <c r="H246" s="174"/>
      <c r="L246" s="173"/>
      <c r="M246" s="176"/>
      <c r="T246" s="177"/>
      <c r="AT246" s="174" t="s">
        <v>171</v>
      </c>
      <c r="AU246" s="174" t="s">
        <v>77</v>
      </c>
      <c r="AV246" s="174" t="s">
        <v>75</v>
      </c>
      <c r="AW246" s="174" t="s">
        <v>125</v>
      </c>
      <c r="AX246" s="174" t="s">
        <v>68</v>
      </c>
      <c r="AY246" s="174" t="s">
        <v>159</v>
      </c>
    </row>
    <row r="247" spans="2:51" s="6" customFormat="1" ht="13.5" customHeight="1">
      <c r="B247" s="150"/>
      <c r="D247" s="151" t="s">
        <v>171</v>
      </c>
      <c r="E247" s="152"/>
      <c r="F247" s="153" t="s">
        <v>393</v>
      </c>
      <c r="H247" s="154">
        <v>8.75</v>
      </c>
      <c r="L247" s="150"/>
      <c r="M247" s="155"/>
      <c r="T247" s="156"/>
      <c r="AT247" s="152" t="s">
        <v>171</v>
      </c>
      <c r="AU247" s="152" t="s">
        <v>77</v>
      </c>
      <c r="AV247" s="152" t="s">
        <v>77</v>
      </c>
      <c r="AW247" s="152" t="s">
        <v>125</v>
      </c>
      <c r="AX247" s="152" t="s">
        <v>68</v>
      </c>
      <c r="AY247" s="152" t="s">
        <v>159</v>
      </c>
    </row>
    <row r="248" spans="2:51" s="6" customFormat="1" ht="13.5" customHeight="1">
      <c r="B248" s="173"/>
      <c r="D248" s="151" t="s">
        <v>171</v>
      </c>
      <c r="E248" s="174"/>
      <c r="F248" s="175" t="s">
        <v>394</v>
      </c>
      <c r="H248" s="174"/>
      <c r="L248" s="173"/>
      <c r="M248" s="176"/>
      <c r="T248" s="177"/>
      <c r="AT248" s="174" t="s">
        <v>171</v>
      </c>
      <c r="AU248" s="174" t="s">
        <v>77</v>
      </c>
      <c r="AV248" s="174" t="s">
        <v>75</v>
      </c>
      <c r="AW248" s="174" t="s">
        <v>125</v>
      </c>
      <c r="AX248" s="174" t="s">
        <v>68</v>
      </c>
      <c r="AY248" s="174" t="s">
        <v>159</v>
      </c>
    </row>
    <row r="249" spans="2:51" s="6" customFormat="1" ht="13.5" customHeight="1">
      <c r="B249" s="150"/>
      <c r="D249" s="151" t="s">
        <v>171</v>
      </c>
      <c r="E249" s="152"/>
      <c r="F249" s="153" t="s">
        <v>395</v>
      </c>
      <c r="H249" s="154">
        <v>3.75</v>
      </c>
      <c r="L249" s="150"/>
      <c r="M249" s="155"/>
      <c r="T249" s="156"/>
      <c r="AT249" s="152" t="s">
        <v>171</v>
      </c>
      <c r="AU249" s="152" t="s">
        <v>77</v>
      </c>
      <c r="AV249" s="152" t="s">
        <v>77</v>
      </c>
      <c r="AW249" s="152" t="s">
        <v>125</v>
      </c>
      <c r="AX249" s="152" t="s">
        <v>68</v>
      </c>
      <c r="AY249" s="152" t="s">
        <v>159</v>
      </c>
    </row>
    <row r="250" spans="2:51" s="6" customFormat="1" ht="13.5" customHeight="1">
      <c r="B250" s="173"/>
      <c r="D250" s="151" t="s">
        <v>171</v>
      </c>
      <c r="E250" s="174"/>
      <c r="F250" s="175" t="s">
        <v>396</v>
      </c>
      <c r="H250" s="174"/>
      <c r="L250" s="173"/>
      <c r="M250" s="176"/>
      <c r="T250" s="177"/>
      <c r="AT250" s="174" t="s">
        <v>171</v>
      </c>
      <c r="AU250" s="174" t="s">
        <v>77</v>
      </c>
      <c r="AV250" s="174" t="s">
        <v>75</v>
      </c>
      <c r="AW250" s="174" t="s">
        <v>125</v>
      </c>
      <c r="AX250" s="174" t="s">
        <v>68</v>
      </c>
      <c r="AY250" s="174" t="s">
        <v>159</v>
      </c>
    </row>
    <row r="251" spans="2:51" s="6" customFormat="1" ht="13.5" customHeight="1">
      <c r="B251" s="150"/>
      <c r="D251" s="151" t="s">
        <v>171</v>
      </c>
      <c r="E251" s="152"/>
      <c r="F251" s="153" t="s">
        <v>397</v>
      </c>
      <c r="H251" s="154">
        <v>6</v>
      </c>
      <c r="L251" s="150"/>
      <c r="M251" s="155"/>
      <c r="T251" s="156"/>
      <c r="AT251" s="152" t="s">
        <v>171</v>
      </c>
      <c r="AU251" s="152" t="s">
        <v>77</v>
      </c>
      <c r="AV251" s="152" t="s">
        <v>77</v>
      </c>
      <c r="AW251" s="152" t="s">
        <v>125</v>
      </c>
      <c r="AX251" s="152" t="s">
        <v>68</v>
      </c>
      <c r="AY251" s="152" t="s">
        <v>159</v>
      </c>
    </row>
    <row r="252" spans="2:51" s="6" customFormat="1" ht="13.5" customHeight="1">
      <c r="B252" s="157"/>
      <c r="D252" s="151" t="s">
        <v>171</v>
      </c>
      <c r="E252" s="158"/>
      <c r="F252" s="159" t="s">
        <v>174</v>
      </c>
      <c r="H252" s="160">
        <v>18.5</v>
      </c>
      <c r="L252" s="157"/>
      <c r="M252" s="161"/>
      <c r="T252" s="162"/>
      <c r="AT252" s="158" t="s">
        <v>171</v>
      </c>
      <c r="AU252" s="158" t="s">
        <v>77</v>
      </c>
      <c r="AV252" s="158" t="s">
        <v>167</v>
      </c>
      <c r="AW252" s="158" t="s">
        <v>125</v>
      </c>
      <c r="AX252" s="158" t="s">
        <v>75</v>
      </c>
      <c r="AY252" s="158" t="s">
        <v>159</v>
      </c>
    </row>
    <row r="253" spans="2:65" s="6" customFormat="1" ht="13.5" customHeight="1">
      <c r="B253" s="85"/>
      <c r="C253" s="134" t="s">
        <v>398</v>
      </c>
      <c r="D253" s="134" t="s">
        <v>162</v>
      </c>
      <c r="E253" s="135" t="s">
        <v>399</v>
      </c>
      <c r="F253" s="136" t="s">
        <v>400</v>
      </c>
      <c r="G253" s="137" t="s">
        <v>371</v>
      </c>
      <c r="H253" s="138">
        <v>7.5</v>
      </c>
      <c r="I253" s="139"/>
      <c r="J253" s="140">
        <f>ROUND($I$253*$H$253,2)</f>
        <v>0</v>
      </c>
      <c r="K253" s="136" t="s">
        <v>166</v>
      </c>
      <c r="L253" s="85"/>
      <c r="M253" s="141"/>
      <c r="N253" s="142" t="s">
        <v>39</v>
      </c>
      <c r="P253" s="143">
        <f>$O$253*$H$253</f>
        <v>0</v>
      </c>
      <c r="Q253" s="143">
        <v>0</v>
      </c>
      <c r="R253" s="143">
        <f>$Q$253*$H$253</f>
        <v>0</v>
      </c>
      <c r="S253" s="143">
        <v>0.065</v>
      </c>
      <c r="T253" s="144">
        <f>$S$253*$H$253</f>
        <v>0.48750000000000004</v>
      </c>
      <c r="AR253" s="82" t="s">
        <v>167</v>
      </c>
      <c r="AT253" s="82" t="s">
        <v>162</v>
      </c>
      <c r="AU253" s="82" t="s">
        <v>77</v>
      </c>
      <c r="AY253" s="6" t="s">
        <v>159</v>
      </c>
      <c r="BE253" s="145">
        <f>IF($N$253="základní",$J$253,0)</f>
        <v>0</v>
      </c>
      <c r="BF253" s="145">
        <f>IF($N$253="snížená",$J$253,0)</f>
        <v>0</v>
      </c>
      <c r="BG253" s="145">
        <f>IF($N$253="zákl. přenesená",$J$253,0)</f>
        <v>0</v>
      </c>
      <c r="BH253" s="145">
        <f>IF($N$253="sníž. přenesená",$J$253,0)</f>
        <v>0</v>
      </c>
      <c r="BI253" s="145">
        <f>IF($N$253="nulová",$J$253,0)</f>
        <v>0</v>
      </c>
      <c r="BJ253" s="82" t="s">
        <v>75</v>
      </c>
      <c r="BK253" s="145">
        <f>ROUND($I$253*$H$253,2)</f>
        <v>0</v>
      </c>
      <c r="BL253" s="82" t="s">
        <v>167</v>
      </c>
      <c r="BM253" s="82" t="s">
        <v>401</v>
      </c>
    </row>
    <row r="254" spans="2:47" s="6" customFormat="1" ht="24.75" customHeight="1">
      <c r="B254" s="85"/>
      <c r="D254" s="146" t="s">
        <v>169</v>
      </c>
      <c r="F254" s="147" t="s">
        <v>402</v>
      </c>
      <c r="L254" s="85"/>
      <c r="M254" s="148"/>
      <c r="T254" s="149"/>
      <c r="AT254" s="6" t="s">
        <v>169</v>
      </c>
      <c r="AU254" s="6" t="s">
        <v>77</v>
      </c>
    </row>
    <row r="255" spans="2:51" s="6" customFormat="1" ht="13.5" customHeight="1">
      <c r="B255" s="173"/>
      <c r="D255" s="151" t="s">
        <v>171</v>
      </c>
      <c r="E255" s="174"/>
      <c r="F255" s="175" t="s">
        <v>403</v>
      </c>
      <c r="H255" s="174"/>
      <c r="L255" s="173"/>
      <c r="M255" s="176"/>
      <c r="T255" s="177"/>
      <c r="AT255" s="174" t="s">
        <v>171</v>
      </c>
      <c r="AU255" s="174" t="s">
        <v>77</v>
      </c>
      <c r="AV255" s="174" t="s">
        <v>75</v>
      </c>
      <c r="AW255" s="174" t="s">
        <v>125</v>
      </c>
      <c r="AX255" s="174" t="s">
        <v>68</v>
      </c>
      <c r="AY255" s="174" t="s">
        <v>159</v>
      </c>
    </row>
    <row r="256" spans="2:51" s="6" customFormat="1" ht="13.5" customHeight="1">
      <c r="B256" s="150"/>
      <c r="D256" s="151" t="s">
        <v>171</v>
      </c>
      <c r="E256" s="152"/>
      <c r="F256" s="153" t="s">
        <v>404</v>
      </c>
      <c r="H256" s="154">
        <v>7.5</v>
      </c>
      <c r="L256" s="150"/>
      <c r="M256" s="155"/>
      <c r="T256" s="156"/>
      <c r="AT256" s="152" t="s">
        <v>171</v>
      </c>
      <c r="AU256" s="152" t="s">
        <v>77</v>
      </c>
      <c r="AV256" s="152" t="s">
        <v>77</v>
      </c>
      <c r="AW256" s="152" t="s">
        <v>125</v>
      </c>
      <c r="AX256" s="152" t="s">
        <v>75</v>
      </c>
      <c r="AY256" s="152" t="s">
        <v>159</v>
      </c>
    </row>
    <row r="257" spans="2:65" s="6" customFormat="1" ht="13.5" customHeight="1">
      <c r="B257" s="85"/>
      <c r="C257" s="134" t="s">
        <v>405</v>
      </c>
      <c r="D257" s="134" t="s">
        <v>162</v>
      </c>
      <c r="E257" s="135" t="s">
        <v>406</v>
      </c>
      <c r="F257" s="136" t="s">
        <v>407</v>
      </c>
      <c r="G257" s="137" t="s">
        <v>408</v>
      </c>
      <c r="H257" s="138">
        <v>1</v>
      </c>
      <c r="I257" s="139"/>
      <c r="J257" s="140">
        <f>ROUND($I$257*$H$257,2)</f>
        <v>0</v>
      </c>
      <c r="K257" s="136"/>
      <c r="L257" s="85"/>
      <c r="M257" s="141"/>
      <c r="N257" s="142" t="s">
        <v>39</v>
      </c>
      <c r="P257" s="143">
        <f>$O$257*$H$257</f>
        <v>0</v>
      </c>
      <c r="Q257" s="143">
        <v>0</v>
      </c>
      <c r="R257" s="143">
        <f>$Q$257*$H$257</f>
        <v>0</v>
      </c>
      <c r="S257" s="143">
        <v>0</v>
      </c>
      <c r="T257" s="144">
        <f>$S$257*$H$257</f>
        <v>0</v>
      </c>
      <c r="AR257" s="82" t="s">
        <v>167</v>
      </c>
      <c r="AT257" s="82" t="s">
        <v>162</v>
      </c>
      <c r="AU257" s="82" t="s">
        <v>77</v>
      </c>
      <c r="AY257" s="6" t="s">
        <v>159</v>
      </c>
      <c r="BE257" s="145">
        <f>IF($N$257="základní",$J$257,0)</f>
        <v>0</v>
      </c>
      <c r="BF257" s="145">
        <f>IF($N$257="snížená",$J$257,0)</f>
        <v>0</v>
      </c>
      <c r="BG257" s="145">
        <f>IF($N$257="zákl. přenesená",$J$257,0)</f>
        <v>0</v>
      </c>
      <c r="BH257" s="145">
        <f>IF($N$257="sníž. přenesená",$J$257,0)</f>
        <v>0</v>
      </c>
      <c r="BI257" s="145">
        <f>IF($N$257="nulová",$J$257,0)</f>
        <v>0</v>
      </c>
      <c r="BJ257" s="82" t="s">
        <v>75</v>
      </c>
      <c r="BK257" s="145">
        <f>ROUND($I$257*$H$257,2)</f>
        <v>0</v>
      </c>
      <c r="BL257" s="82" t="s">
        <v>167</v>
      </c>
      <c r="BM257" s="82" t="s">
        <v>409</v>
      </c>
    </row>
    <row r="258" spans="2:47" s="6" customFormat="1" ht="14.25" customHeight="1">
      <c r="B258" s="85"/>
      <c r="D258" s="146" t="s">
        <v>169</v>
      </c>
      <c r="F258" s="147" t="s">
        <v>407</v>
      </c>
      <c r="L258" s="85"/>
      <c r="M258" s="148"/>
      <c r="T258" s="149"/>
      <c r="AT258" s="6" t="s">
        <v>169</v>
      </c>
      <c r="AU258" s="6" t="s">
        <v>77</v>
      </c>
    </row>
    <row r="259" spans="2:65" s="6" customFormat="1" ht="13.5" customHeight="1">
      <c r="B259" s="85"/>
      <c r="C259" s="134" t="s">
        <v>410</v>
      </c>
      <c r="D259" s="134" t="s">
        <v>162</v>
      </c>
      <c r="E259" s="135" t="s">
        <v>411</v>
      </c>
      <c r="F259" s="136" t="s">
        <v>412</v>
      </c>
      <c r="G259" s="137" t="s">
        <v>413</v>
      </c>
      <c r="H259" s="138">
        <v>1</v>
      </c>
      <c r="I259" s="139"/>
      <c r="J259" s="140">
        <f>ROUND($I$259*$H$259,2)</f>
        <v>0</v>
      </c>
      <c r="K259" s="136"/>
      <c r="L259" s="85"/>
      <c r="M259" s="141"/>
      <c r="N259" s="142" t="s">
        <v>39</v>
      </c>
      <c r="P259" s="143">
        <f>$O$259*$H$259</f>
        <v>0</v>
      </c>
      <c r="Q259" s="143">
        <v>0</v>
      </c>
      <c r="R259" s="143">
        <f>$Q$259*$H$259</f>
        <v>0</v>
      </c>
      <c r="S259" s="143">
        <v>0</v>
      </c>
      <c r="T259" s="144">
        <f>$S$259*$H$259</f>
        <v>0</v>
      </c>
      <c r="AR259" s="82" t="s">
        <v>167</v>
      </c>
      <c r="AT259" s="82" t="s">
        <v>162</v>
      </c>
      <c r="AU259" s="82" t="s">
        <v>77</v>
      </c>
      <c r="AY259" s="6" t="s">
        <v>159</v>
      </c>
      <c r="BE259" s="145">
        <f>IF($N$259="základní",$J$259,0)</f>
        <v>0</v>
      </c>
      <c r="BF259" s="145">
        <f>IF($N$259="snížená",$J$259,0)</f>
        <v>0</v>
      </c>
      <c r="BG259" s="145">
        <f>IF($N$259="zákl. přenesená",$J$259,0)</f>
        <v>0</v>
      </c>
      <c r="BH259" s="145">
        <f>IF($N$259="sníž. přenesená",$J$259,0)</f>
        <v>0</v>
      </c>
      <c r="BI259" s="145">
        <f>IF($N$259="nulová",$J$259,0)</f>
        <v>0</v>
      </c>
      <c r="BJ259" s="82" t="s">
        <v>75</v>
      </c>
      <c r="BK259" s="145">
        <f>ROUND($I$259*$H$259,2)</f>
        <v>0</v>
      </c>
      <c r="BL259" s="82" t="s">
        <v>167</v>
      </c>
      <c r="BM259" s="82" t="s">
        <v>414</v>
      </c>
    </row>
    <row r="260" spans="2:47" s="6" customFormat="1" ht="14.25" customHeight="1">
      <c r="B260" s="85"/>
      <c r="D260" s="146" t="s">
        <v>169</v>
      </c>
      <c r="F260" s="147" t="s">
        <v>412</v>
      </c>
      <c r="L260" s="85"/>
      <c r="M260" s="148"/>
      <c r="T260" s="149"/>
      <c r="AT260" s="6" t="s">
        <v>169</v>
      </c>
      <c r="AU260" s="6" t="s">
        <v>77</v>
      </c>
    </row>
    <row r="261" spans="2:65" s="6" customFormat="1" ht="13.5" customHeight="1">
      <c r="B261" s="85"/>
      <c r="C261" s="134" t="s">
        <v>415</v>
      </c>
      <c r="D261" s="134" t="s">
        <v>162</v>
      </c>
      <c r="E261" s="135" t="s">
        <v>416</v>
      </c>
      <c r="F261" s="136" t="s">
        <v>417</v>
      </c>
      <c r="G261" s="137" t="s">
        <v>413</v>
      </c>
      <c r="H261" s="138">
        <v>1</v>
      </c>
      <c r="I261" s="139"/>
      <c r="J261" s="140">
        <f>ROUND($I$261*$H$261,2)</f>
        <v>0</v>
      </c>
      <c r="K261" s="136"/>
      <c r="L261" s="85"/>
      <c r="M261" s="141"/>
      <c r="N261" s="142" t="s">
        <v>39</v>
      </c>
      <c r="P261" s="143">
        <f>$O$261*$H$261</f>
        <v>0</v>
      </c>
      <c r="Q261" s="143">
        <v>0</v>
      </c>
      <c r="R261" s="143">
        <f>$Q$261*$H$261</f>
        <v>0</v>
      </c>
      <c r="S261" s="143">
        <v>0</v>
      </c>
      <c r="T261" s="144">
        <f>$S$261*$H$261</f>
        <v>0</v>
      </c>
      <c r="AR261" s="82" t="s">
        <v>167</v>
      </c>
      <c r="AT261" s="82" t="s">
        <v>162</v>
      </c>
      <c r="AU261" s="82" t="s">
        <v>77</v>
      </c>
      <c r="AY261" s="6" t="s">
        <v>159</v>
      </c>
      <c r="BE261" s="145">
        <f>IF($N$261="základní",$J$261,0)</f>
        <v>0</v>
      </c>
      <c r="BF261" s="145">
        <f>IF($N$261="snížená",$J$261,0)</f>
        <v>0</v>
      </c>
      <c r="BG261" s="145">
        <f>IF($N$261="zákl. přenesená",$J$261,0)</f>
        <v>0</v>
      </c>
      <c r="BH261" s="145">
        <f>IF($N$261="sníž. přenesená",$J$261,0)</f>
        <v>0</v>
      </c>
      <c r="BI261" s="145">
        <f>IF($N$261="nulová",$J$261,0)</f>
        <v>0</v>
      </c>
      <c r="BJ261" s="82" t="s">
        <v>75</v>
      </c>
      <c r="BK261" s="145">
        <f>ROUND($I$261*$H$261,2)</f>
        <v>0</v>
      </c>
      <c r="BL261" s="82" t="s">
        <v>167</v>
      </c>
      <c r="BM261" s="82" t="s">
        <v>418</v>
      </c>
    </row>
    <row r="262" spans="2:65" s="6" customFormat="1" ht="13.5" customHeight="1">
      <c r="B262" s="85"/>
      <c r="C262" s="137" t="s">
        <v>419</v>
      </c>
      <c r="D262" s="137" t="s">
        <v>162</v>
      </c>
      <c r="E262" s="135" t="s">
        <v>420</v>
      </c>
      <c r="F262" s="136" t="s">
        <v>421</v>
      </c>
      <c r="G262" s="137" t="s">
        <v>413</v>
      </c>
      <c r="H262" s="138">
        <v>1</v>
      </c>
      <c r="I262" s="139"/>
      <c r="J262" s="140">
        <f>ROUND($I$262*$H$262,2)</f>
        <v>0</v>
      </c>
      <c r="K262" s="136"/>
      <c r="L262" s="85"/>
      <c r="M262" s="141"/>
      <c r="N262" s="142" t="s">
        <v>39</v>
      </c>
      <c r="P262" s="143">
        <f>$O$262*$H$262</f>
        <v>0</v>
      </c>
      <c r="Q262" s="143">
        <v>0</v>
      </c>
      <c r="R262" s="143">
        <f>$Q$262*$H$262</f>
        <v>0</v>
      </c>
      <c r="S262" s="143">
        <v>0</v>
      </c>
      <c r="T262" s="144">
        <f>$S$262*$H$262</f>
        <v>0</v>
      </c>
      <c r="AR262" s="82" t="s">
        <v>167</v>
      </c>
      <c r="AT262" s="82" t="s">
        <v>162</v>
      </c>
      <c r="AU262" s="82" t="s">
        <v>77</v>
      </c>
      <c r="AY262" s="82" t="s">
        <v>159</v>
      </c>
      <c r="BE262" s="145">
        <f>IF($N$262="základní",$J$262,0)</f>
        <v>0</v>
      </c>
      <c r="BF262" s="145">
        <f>IF($N$262="snížená",$J$262,0)</f>
        <v>0</v>
      </c>
      <c r="BG262" s="145">
        <f>IF($N$262="zákl. přenesená",$J$262,0)</f>
        <v>0</v>
      </c>
      <c r="BH262" s="145">
        <f>IF($N$262="sníž. přenesená",$J$262,0)</f>
        <v>0</v>
      </c>
      <c r="BI262" s="145">
        <f>IF($N$262="nulová",$J$262,0)</f>
        <v>0</v>
      </c>
      <c r="BJ262" s="82" t="s">
        <v>75</v>
      </c>
      <c r="BK262" s="145">
        <f>ROUND($I$262*$H$262,2)</f>
        <v>0</v>
      </c>
      <c r="BL262" s="82" t="s">
        <v>167</v>
      </c>
      <c r="BM262" s="82" t="s">
        <v>422</v>
      </c>
    </row>
    <row r="263" spans="2:63" s="123" customFormat="1" ht="30" customHeight="1">
      <c r="B263" s="124"/>
      <c r="D263" s="125" t="s">
        <v>67</v>
      </c>
      <c r="E263" s="132" t="s">
        <v>423</v>
      </c>
      <c r="F263" s="132" t="s">
        <v>424</v>
      </c>
      <c r="J263" s="133">
        <f>$BK$263</f>
        <v>0</v>
      </c>
      <c r="L263" s="124"/>
      <c r="M263" s="128"/>
      <c r="P263" s="129">
        <f>SUM($P$264:$P$273)</f>
        <v>0</v>
      </c>
      <c r="R263" s="129">
        <f>SUM($R$264:$R$273)</f>
        <v>0</v>
      </c>
      <c r="T263" s="130">
        <f>SUM($T$264:$T$273)</f>
        <v>0</v>
      </c>
      <c r="AR263" s="125" t="s">
        <v>75</v>
      </c>
      <c r="AT263" s="125" t="s">
        <v>67</v>
      </c>
      <c r="AU263" s="125" t="s">
        <v>75</v>
      </c>
      <c r="AY263" s="125" t="s">
        <v>159</v>
      </c>
      <c r="BK263" s="131">
        <f>SUM($BK$264:$BK$273)</f>
        <v>0</v>
      </c>
    </row>
    <row r="264" spans="2:65" s="6" customFormat="1" ht="13.5" customHeight="1">
      <c r="B264" s="85"/>
      <c r="C264" s="137" t="s">
        <v>425</v>
      </c>
      <c r="D264" s="137" t="s">
        <v>162</v>
      </c>
      <c r="E264" s="135" t="s">
        <v>426</v>
      </c>
      <c r="F264" s="136" t="s">
        <v>427</v>
      </c>
      <c r="G264" s="137" t="s">
        <v>428</v>
      </c>
      <c r="H264" s="138">
        <v>59.837</v>
      </c>
      <c r="I264" s="139"/>
      <c r="J264" s="140">
        <f>ROUND($I$264*$H$264,2)</f>
        <v>0</v>
      </c>
      <c r="K264" s="136" t="s">
        <v>166</v>
      </c>
      <c r="L264" s="85"/>
      <c r="M264" s="141"/>
      <c r="N264" s="142" t="s">
        <v>39</v>
      </c>
      <c r="P264" s="143">
        <f>$O$264*$H$264</f>
        <v>0</v>
      </c>
      <c r="Q264" s="143">
        <v>0</v>
      </c>
      <c r="R264" s="143">
        <f>$Q$264*$H$264</f>
        <v>0</v>
      </c>
      <c r="S264" s="143">
        <v>0</v>
      </c>
      <c r="T264" s="144">
        <f>$S$264*$H$264</f>
        <v>0</v>
      </c>
      <c r="AR264" s="82" t="s">
        <v>167</v>
      </c>
      <c r="AT264" s="82" t="s">
        <v>162</v>
      </c>
      <c r="AU264" s="82" t="s">
        <v>77</v>
      </c>
      <c r="AY264" s="82" t="s">
        <v>159</v>
      </c>
      <c r="BE264" s="145">
        <f>IF($N$264="základní",$J$264,0)</f>
        <v>0</v>
      </c>
      <c r="BF264" s="145">
        <f>IF($N$264="snížená",$J$264,0)</f>
        <v>0</v>
      </c>
      <c r="BG264" s="145">
        <f>IF($N$264="zákl. přenesená",$J$264,0)</f>
        <v>0</v>
      </c>
      <c r="BH264" s="145">
        <f>IF($N$264="sníž. přenesená",$J$264,0)</f>
        <v>0</v>
      </c>
      <c r="BI264" s="145">
        <f>IF($N$264="nulová",$J$264,0)</f>
        <v>0</v>
      </c>
      <c r="BJ264" s="82" t="s">
        <v>75</v>
      </c>
      <c r="BK264" s="145">
        <f>ROUND($I$264*$H$264,2)</f>
        <v>0</v>
      </c>
      <c r="BL264" s="82" t="s">
        <v>167</v>
      </c>
      <c r="BM264" s="82" t="s">
        <v>429</v>
      </c>
    </row>
    <row r="265" spans="2:47" s="6" customFormat="1" ht="24.75" customHeight="1">
      <c r="B265" s="85"/>
      <c r="D265" s="146" t="s">
        <v>169</v>
      </c>
      <c r="F265" s="147" t="s">
        <v>430</v>
      </c>
      <c r="L265" s="85"/>
      <c r="M265" s="148"/>
      <c r="T265" s="149"/>
      <c r="AT265" s="6" t="s">
        <v>169</v>
      </c>
      <c r="AU265" s="6" t="s">
        <v>77</v>
      </c>
    </row>
    <row r="266" spans="2:65" s="6" customFormat="1" ht="13.5" customHeight="1">
      <c r="B266" s="85"/>
      <c r="C266" s="134" t="s">
        <v>431</v>
      </c>
      <c r="D266" s="134" t="s">
        <v>162</v>
      </c>
      <c r="E266" s="135" t="s">
        <v>432</v>
      </c>
      <c r="F266" s="136" t="s">
        <v>433</v>
      </c>
      <c r="G266" s="137" t="s">
        <v>428</v>
      </c>
      <c r="H266" s="138">
        <v>59.837</v>
      </c>
      <c r="I266" s="139"/>
      <c r="J266" s="140">
        <f>ROUND($I$266*$H$266,2)</f>
        <v>0</v>
      </c>
      <c r="K266" s="136" t="s">
        <v>166</v>
      </c>
      <c r="L266" s="85"/>
      <c r="M266" s="141"/>
      <c r="N266" s="142" t="s">
        <v>39</v>
      </c>
      <c r="P266" s="143">
        <f>$O$266*$H$266</f>
        <v>0</v>
      </c>
      <c r="Q266" s="143">
        <v>0</v>
      </c>
      <c r="R266" s="143">
        <f>$Q$266*$H$266</f>
        <v>0</v>
      </c>
      <c r="S266" s="143">
        <v>0</v>
      </c>
      <c r="T266" s="144">
        <f>$S$266*$H$266</f>
        <v>0</v>
      </c>
      <c r="AR266" s="82" t="s">
        <v>167</v>
      </c>
      <c r="AT266" s="82" t="s">
        <v>162</v>
      </c>
      <c r="AU266" s="82" t="s">
        <v>77</v>
      </c>
      <c r="AY266" s="6" t="s">
        <v>159</v>
      </c>
      <c r="BE266" s="145">
        <f>IF($N$266="základní",$J$266,0)</f>
        <v>0</v>
      </c>
      <c r="BF266" s="145">
        <f>IF($N$266="snížená",$J$266,0)</f>
        <v>0</v>
      </c>
      <c r="BG266" s="145">
        <f>IF($N$266="zákl. přenesená",$J$266,0)</f>
        <v>0</v>
      </c>
      <c r="BH266" s="145">
        <f>IF($N$266="sníž. přenesená",$J$266,0)</f>
        <v>0</v>
      </c>
      <c r="BI266" s="145">
        <f>IF($N$266="nulová",$J$266,0)</f>
        <v>0</v>
      </c>
      <c r="BJ266" s="82" t="s">
        <v>75</v>
      </c>
      <c r="BK266" s="145">
        <f>ROUND($I$266*$H$266,2)</f>
        <v>0</v>
      </c>
      <c r="BL266" s="82" t="s">
        <v>167</v>
      </c>
      <c r="BM266" s="82" t="s">
        <v>434</v>
      </c>
    </row>
    <row r="267" spans="2:47" s="6" customFormat="1" ht="14.25" customHeight="1">
      <c r="B267" s="85"/>
      <c r="D267" s="146" t="s">
        <v>169</v>
      </c>
      <c r="F267" s="147" t="s">
        <v>435</v>
      </c>
      <c r="L267" s="85"/>
      <c r="M267" s="148"/>
      <c r="T267" s="149"/>
      <c r="AT267" s="6" t="s">
        <v>169</v>
      </c>
      <c r="AU267" s="6" t="s">
        <v>77</v>
      </c>
    </row>
    <row r="268" spans="2:65" s="6" customFormat="1" ht="13.5" customHeight="1">
      <c r="B268" s="85"/>
      <c r="C268" s="134" t="s">
        <v>436</v>
      </c>
      <c r="D268" s="134" t="s">
        <v>162</v>
      </c>
      <c r="E268" s="135" t="s">
        <v>437</v>
      </c>
      <c r="F268" s="136" t="s">
        <v>438</v>
      </c>
      <c r="G268" s="137" t="s">
        <v>428</v>
      </c>
      <c r="H268" s="138">
        <v>538.533</v>
      </c>
      <c r="I268" s="139"/>
      <c r="J268" s="140">
        <f>ROUND($I$268*$H$268,2)</f>
        <v>0</v>
      </c>
      <c r="K268" s="136" t="s">
        <v>166</v>
      </c>
      <c r="L268" s="85"/>
      <c r="M268" s="141"/>
      <c r="N268" s="142" t="s">
        <v>39</v>
      </c>
      <c r="P268" s="143">
        <f>$O$268*$H$268</f>
        <v>0</v>
      </c>
      <c r="Q268" s="143">
        <v>0</v>
      </c>
      <c r="R268" s="143">
        <f>$Q$268*$H$268</f>
        <v>0</v>
      </c>
      <c r="S268" s="143">
        <v>0</v>
      </c>
      <c r="T268" s="144">
        <f>$S$268*$H$268</f>
        <v>0</v>
      </c>
      <c r="AR268" s="82" t="s">
        <v>167</v>
      </c>
      <c r="AT268" s="82" t="s">
        <v>162</v>
      </c>
      <c r="AU268" s="82" t="s">
        <v>77</v>
      </c>
      <c r="AY268" s="6" t="s">
        <v>159</v>
      </c>
      <c r="BE268" s="145">
        <f>IF($N$268="základní",$J$268,0)</f>
        <v>0</v>
      </c>
      <c r="BF268" s="145">
        <f>IF($N$268="snížená",$J$268,0)</f>
        <v>0</v>
      </c>
      <c r="BG268" s="145">
        <f>IF($N$268="zákl. přenesená",$J$268,0)</f>
        <v>0</v>
      </c>
      <c r="BH268" s="145">
        <f>IF($N$268="sníž. přenesená",$J$268,0)</f>
        <v>0</v>
      </c>
      <c r="BI268" s="145">
        <f>IF($N$268="nulová",$J$268,0)</f>
        <v>0</v>
      </c>
      <c r="BJ268" s="82" t="s">
        <v>75</v>
      </c>
      <c r="BK268" s="145">
        <f>ROUND($I$268*$H$268,2)</f>
        <v>0</v>
      </c>
      <c r="BL268" s="82" t="s">
        <v>167</v>
      </c>
      <c r="BM268" s="82" t="s">
        <v>439</v>
      </c>
    </row>
    <row r="269" spans="2:47" s="6" customFormat="1" ht="24.75" customHeight="1">
      <c r="B269" s="85"/>
      <c r="D269" s="146" t="s">
        <v>169</v>
      </c>
      <c r="F269" s="147" t="s">
        <v>440</v>
      </c>
      <c r="L269" s="85"/>
      <c r="M269" s="148"/>
      <c r="T269" s="149"/>
      <c r="AT269" s="6" t="s">
        <v>169</v>
      </c>
      <c r="AU269" s="6" t="s">
        <v>77</v>
      </c>
    </row>
    <row r="270" spans="2:47" s="6" customFormat="1" ht="28.5" customHeight="1">
      <c r="B270" s="85"/>
      <c r="D270" s="151" t="s">
        <v>441</v>
      </c>
      <c r="F270" s="178" t="s">
        <v>442</v>
      </c>
      <c r="L270" s="85"/>
      <c r="M270" s="148"/>
      <c r="T270" s="149"/>
      <c r="AT270" s="6" t="s">
        <v>441</v>
      </c>
      <c r="AU270" s="6" t="s">
        <v>77</v>
      </c>
    </row>
    <row r="271" spans="2:51" s="6" customFormat="1" ht="13.5" customHeight="1">
      <c r="B271" s="150"/>
      <c r="D271" s="151" t="s">
        <v>171</v>
      </c>
      <c r="F271" s="153" t="s">
        <v>443</v>
      </c>
      <c r="H271" s="154">
        <v>538.533</v>
      </c>
      <c r="L271" s="150"/>
      <c r="M271" s="155"/>
      <c r="T271" s="156"/>
      <c r="AT271" s="152" t="s">
        <v>171</v>
      </c>
      <c r="AU271" s="152" t="s">
        <v>77</v>
      </c>
      <c r="AV271" s="152" t="s">
        <v>77</v>
      </c>
      <c r="AW271" s="152" t="s">
        <v>68</v>
      </c>
      <c r="AX271" s="152" t="s">
        <v>75</v>
      </c>
      <c r="AY271" s="152" t="s">
        <v>159</v>
      </c>
    </row>
    <row r="272" spans="2:65" s="6" customFormat="1" ht="13.5" customHeight="1">
      <c r="B272" s="85"/>
      <c r="C272" s="134" t="s">
        <v>444</v>
      </c>
      <c r="D272" s="134" t="s">
        <v>162</v>
      </c>
      <c r="E272" s="135" t="s">
        <v>445</v>
      </c>
      <c r="F272" s="136" t="s">
        <v>446</v>
      </c>
      <c r="G272" s="137" t="s">
        <v>428</v>
      </c>
      <c r="H272" s="138">
        <v>59.837</v>
      </c>
      <c r="I272" s="139"/>
      <c r="J272" s="140">
        <f>ROUND($I$272*$H$272,2)</f>
        <v>0</v>
      </c>
      <c r="K272" s="136" t="s">
        <v>166</v>
      </c>
      <c r="L272" s="85"/>
      <c r="M272" s="141"/>
      <c r="N272" s="142" t="s">
        <v>39</v>
      </c>
      <c r="P272" s="143">
        <f>$O$272*$H$272</f>
        <v>0</v>
      </c>
      <c r="Q272" s="143">
        <v>0</v>
      </c>
      <c r="R272" s="143">
        <f>$Q$272*$H$272</f>
        <v>0</v>
      </c>
      <c r="S272" s="143">
        <v>0</v>
      </c>
      <c r="T272" s="144">
        <f>$S$272*$H$272</f>
        <v>0</v>
      </c>
      <c r="AR272" s="82" t="s">
        <v>167</v>
      </c>
      <c r="AT272" s="82" t="s">
        <v>162</v>
      </c>
      <c r="AU272" s="82" t="s">
        <v>77</v>
      </c>
      <c r="AY272" s="6" t="s">
        <v>159</v>
      </c>
      <c r="BE272" s="145">
        <f>IF($N$272="základní",$J$272,0)</f>
        <v>0</v>
      </c>
      <c r="BF272" s="145">
        <f>IF($N$272="snížená",$J$272,0)</f>
        <v>0</v>
      </c>
      <c r="BG272" s="145">
        <f>IF($N$272="zákl. přenesená",$J$272,0)</f>
        <v>0</v>
      </c>
      <c r="BH272" s="145">
        <f>IF($N$272="sníž. přenesená",$J$272,0)</f>
        <v>0</v>
      </c>
      <c r="BI272" s="145">
        <f>IF($N$272="nulová",$J$272,0)</f>
        <v>0</v>
      </c>
      <c r="BJ272" s="82" t="s">
        <v>75</v>
      </c>
      <c r="BK272" s="145">
        <f>ROUND($I$272*$H$272,2)</f>
        <v>0</v>
      </c>
      <c r="BL272" s="82" t="s">
        <v>167</v>
      </c>
      <c r="BM272" s="82" t="s">
        <v>447</v>
      </c>
    </row>
    <row r="273" spans="2:47" s="6" customFormat="1" ht="14.25" customHeight="1">
      <c r="B273" s="85"/>
      <c r="D273" s="146" t="s">
        <v>169</v>
      </c>
      <c r="F273" s="147" t="s">
        <v>448</v>
      </c>
      <c r="L273" s="85"/>
      <c r="M273" s="148"/>
      <c r="T273" s="149"/>
      <c r="AT273" s="6" t="s">
        <v>169</v>
      </c>
      <c r="AU273" s="6" t="s">
        <v>77</v>
      </c>
    </row>
    <row r="274" spans="2:63" s="123" customFormat="1" ht="30" customHeight="1">
      <c r="B274" s="124"/>
      <c r="D274" s="125" t="s">
        <v>67</v>
      </c>
      <c r="E274" s="132" t="s">
        <v>449</v>
      </c>
      <c r="F274" s="132" t="s">
        <v>450</v>
      </c>
      <c r="J274" s="133">
        <f>$BK$274</f>
        <v>0</v>
      </c>
      <c r="L274" s="124"/>
      <c r="M274" s="128"/>
      <c r="P274" s="129">
        <f>SUM($P$275:$P$276)</f>
        <v>0</v>
      </c>
      <c r="R274" s="129">
        <f>SUM($R$275:$R$276)</f>
        <v>0</v>
      </c>
      <c r="T274" s="130">
        <f>SUM($T$275:$T$276)</f>
        <v>0</v>
      </c>
      <c r="AR274" s="125" t="s">
        <v>75</v>
      </c>
      <c r="AT274" s="125" t="s">
        <v>67</v>
      </c>
      <c r="AU274" s="125" t="s">
        <v>75</v>
      </c>
      <c r="AY274" s="125" t="s">
        <v>159</v>
      </c>
      <c r="BK274" s="131">
        <f>SUM($BK$275:$BK$276)</f>
        <v>0</v>
      </c>
    </row>
    <row r="275" spans="2:65" s="6" customFormat="1" ht="13.5" customHeight="1">
      <c r="B275" s="85"/>
      <c r="C275" s="134" t="s">
        <v>451</v>
      </c>
      <c r="D275" s="134" t="s">
        <v>162</v>
      </c>
      <c r="E275" s="135" t="s">
        <v>452</v>
      </c>
      <c r="F275" s="136" t="s">
        <v>453</v>
      </c>
      <c r="G275" s="137" t="s">
        <v>428</v>
      </c>
      <c r="H275" s="138">
        <v>12.163</v>
      </c>
      <c r="I275" s="139"/>
      <c r="J275" s="140">
        <f>ROUND($I$275*$H$275,2)</f>
        <v>0</v>
      </c>
      <c r="K275" s="136" t="s">
        <v>166</v>
      </c>
      <c r="L275" s="85"/>
      <c r="M275" s="141"/>
      <c r="N275" s="142" t="s">
        <v>39</v>
      </c>
      <c r="P275" s="143">
        <f>$O$275*$H$275</f>
        <v>0</v>
      </c>
      <c r="Q275" s="143">
        <v>0</v>
      </c>
      <c r="R275" s="143">
        <f>$Q$275*$H$275</f>
        <v>0</v>
      </c>
      <c r="S275" s="143">
        <v>0</v>
      </c>
      <c r="T275" s="144">
        <f>$S$275*$H$275</f>
        <v>0</v>
      </c>
      <c r="AR275" s="82" t="s">
        <v>167</v>
      </c>
      <c r="AT275" s="82" t="s">
        <v>162</v>
      </c>
      <c r="AU275" s="82" t="s">
        <v>77</v>
      </c>
      <c r="AY275" s="6" t="s">
        <v>159</v>
      </c>
      <c r="BE275" s="145">
        <f>IF($N$275="základní",$J$275,0)</f>
        <v>0</v>
      </c>
      <c r="BF275" s="145">
        <f>IF($N$275="snížená",$J$275,0)</f>
        <v>0</v>
      </c>
      <c r="BG275" s="145">
        <f>IF($N$275="zákl. přenesená",$J$275,0)</f>
        <v>0</v>
      </c>
      <c r="BH275" s="145">
        <f>IF($N$275="sníž. přenesená",$J$275,0)</f>
        <v>0</v>
      </c>
      <c r="BI275" s="145">
        <f>IF($N$275="nulová",$J$275,0)</f>
        <v>0</v>
      </c>
      <c r="BJ275" s="82" t="s">
        <v>75</v>
      </c>
      <c r="BK275" s="145">
        <f>ROUND($I$275*$H$275,2)</f>
        <v>0</v>
      </c>
      <c r="BL275" s="82" t="s">
        <v>167</v>
      </c>
      <c r="BM275" s="82" t="s">
        <v>454</v>
      </c>
    </row>
    <row r="276" spans="2:47" s="6" customFormat="1" ht="24.75" customHeight="1">
      <c r="B276" s="85"/>
      <c r="D276" s="146" t="s">
        <v>169</v>
      </c>
      <c r="F276" s="147" t="s">
        <v>455</v>
      </c>
      <c r="L276" s="85"/>
      <c r="M276" s="148"/>
      <c r="T276" s="149"/>
      <c r="AT276" s="6" t="s">
        <v>169</v>
      </c>
      <c r="AU276" s="6" t="s">
        <v>77</v>
      </c>
    </row>
    <row r="277" spans="2:63" s="123" customFormat="1" ht="38.25" customHeight="1">
      <c r="B277" s="124"/>
      <c r="D277" s="125" t="s">
        <v>67</v>
      </c>
      <c r="E277" s="126" t="s">
        <v>456</v>
      </c>
      <c r="F277" s="126" t="s">
        <v>457</v>
      </c>
      <c r="J277" s="127">
        <f>$BK$277</f>
        <v>0</v>
      </c>
      <c r="L277" s="124"/>
      <c r="M277" s="128"/>
      <c r="P277" s="129">
        <f>$P$278+$P$287+$P$322+$P$331+$P$363+$P$432+$P$488+$P$500</f>
        <v>0</v>
      </c>
      <c r="R277" s="129">
        <f>$R$278+$R$287+$R$322+$R$331+$R$363+$R$432+$R$488+$R$500</f>
        <v>5.4849827</v>
      </c>
      <c r="T277" s="130">
        <f>$T$278+$T$287+$T$322+$T$331+$T$363+$T$432+$T$488+$T$500</f>
        <v>5.0252101</v>
      </c>
      <c r="AR277" s="125" t="s">
        <v>77</v>
      </c>
      <c r="AT277" s="125" t="s">
        <v>67</v>
      </c>
      <c r="AU277" s="125" t="s">
        <v>68</v>
      </c>
      <c r="AY277" s="125" t="s">
        <v>159</v>
      </c>
      <c r="BK277" s="131">
        <f>$BK$278+$BK$287+$BK$322+$BK$331+$BK$363+$BK$432+$BK$488+$BK$500</f>
        <v>0</v>
      </c>
    </row>
    <row r="278" spans="2:63" s="123" customFormat="1" ht="20.25" customHeight="1">
      <c r="B278" s="124"/>
      <c r="D278" s="125" t="s">
        <v>67</v>
      </c>
      <c r="E278" s="132" t="s">
        <v>458</v>
      </c>
      <c r="F278" s="132" t="s">
        <v>459</v>
      </c>
      <c r="J278" s="133">
        <f>$BK$278</f>
        <v>0</v>
      </c>
      <c r="L278" s="124"/>
      <c r="M278" s="128"/>
      <c r="P278" s="129">
        <f>SUM($P$279:$P$286)</f>
        <v>0</v>
      </c>
      <c r="R278" s="129">
        <f>SUM($R$279:$R$286)</f>
        <v>0.018950500000000002</v>
      </c>
      <c r="T278" s="130">
        <f>SUM($T$279:$T$286)</f>
        <v>0</v>
      </c>
      <c r="AR278" s="125" t="s">
        <v>77</v>
      </c>
      <c r="AT278" s="125" t="s">
        <v>67</v>
      </c>
      <c r="AU278" s="125" t="s">
        <v>75</v>
      </c>
      <c r="AY278" s="125" t="s">
        <v>159</v>
      </c>
      <c r="BK278" s="131">
        <f>SUM($BK$279:$BK$286)</f>
        <v>0</v>
      </c>
    </row>
    <row r="279" spans="2:65" s="6" customFormat="1" ht="13.5" customHeight="1">
      <c r="B279" s="85"/>
      <c r="C279" s="134" t="s">
        <v>460</v>
      </c>
      <c r="D279" s="134" t="s">
        <v>162</v>
      </c>
      <c r="E279" s="135" t="s">
        <v>461</v>
      </c>
      <c r="F279" s="136" t="s">
        <v>462</v>
      </c>
      <c r="G279" s="137" t="s">
        <v>371</v>
      </c>
      <c r="H279" s="138">
        <v>12.55</v>
      </c>
      <c r="I279" s="139"/>
      <c r="J279" s="140">
        <f>ROUND($I$279*$H$279,2)</f>
        <v>0</v>
      </c>
      <c r="K279" s="136"/>
      <c r="L279" s="85"/>
      <c r="M279" s="141"/>
      <c r="N279" s="142" t="s">
        <v>39</v>
      </c>
      <c r="P279" s="143">
        <f>$O$279*$H$279</f>
        <v>0</v>
      </c>
      <c r="Q279" s="143">
        <v>0.00151</v>
      </c>
      <c r="R279" s="143">
        <f>$Q$279*$H$279</f>
        <v>0.018950500000000002</v>
      </c>
      <c r="S279" s="143">
        <v>0</v>
      </c>
      <c r="T279" s="144">
        <f>$S$279*$H$279</f>
        <v>0</v>
      </c>
      <c r="AR279" s="82" t="s">
        <v>268</v>
      </c>
      <c r="AT279" s="82" t="s">
        <v>162</v>
      </c>
      <c r="AU279" s="82" t="s">
        <v>77</v>
      </c>
      <c r="AY279" s="6" t="s">
        <v>159</v>
      </c>
      <c r="BE279" s="145">
        <f>IF($N$279="základní",$J$279,0)</f>
        <v>0</v>
      </c>
      <c r="BF279" s="145">
        <f>IF($N$279="snížená",$J$279,0)</f>
        <v>0</v>
      </c>
      <c r="BG279" s="145">
        <f>IF($N$279="zákl. přenesená",$J$279,0)</f>
        <v>0</v>
      </c>
      <c r="BH279" s="145">
        <f>IF($N$279="sníž. přenesená",$J$279,0)</f>
        <v>0</v>
      </c>
      <c r="BI279" s="145">
        <f>IF($N$279="nulová",$J$279,0)</f>
        <v>0</v>
      </c>
      <c r="BJ279" s="82" t="s">
        <v>75</v>
      </c>
      <c r="BK279" s="145">
        <f>ROUND($I$279*$H$279,2)</f>
        <v>0</v>
      </c>
      <c r="BL279" s="82" t="s">
        <v>268</v>
      </c>
      <c r="BM279" s="82" t="s">
        <v>463</v>
      </c>
    </row>
    <row r="280" spans="2:47" s="6" customFormat="1" ht="28.5" customHeight="1">
      <c r="B280" s="85"/>
      <c r="D280" s="146" t="s">
        <v>441</v>
      </c>
      <c r="F280" s="178" t="s">
        <v>464</v>
      </c>
      <c r="L280" s="85"/>
      <c r="M280" s="148"/>
      <c r="T280" s="149"/>
      <c r="AT280" s="6" t="s">
        <v>441</v>
      </c>
      <c r="AU280" s="6" t="s">
        <v>77</v>
      </c>
    </row>
    <row r="281" spans="2:51" s="6" customFormat="1" ht="13.5" customHeight="1">
      <c r="B281" s="150"/>
      <c r="D281" s="151" t="s">
        <v>171</v>
      </c>
      <c r="E281" s="152"/>
      <c r="F281" s="153" t="s">
        <v>465</v>
      </c>
      <c r="H281" s="154">
        <v>6.2</v>
      </c>
      <c r="L281" s="150"/>
      <c r="M281" s="155"/>
      <c r="T281" s="156"/>
      <c r="AT281" s="152" t="s">
        <v>171</v>
      </c>
      <c r="AU281" s="152" t="s">
        <v>77</v>
      </c>
      <c r="AV281" s="152" t="s">
        <v>77</v>
      </c>
      <c r="AW281" s="152" t="s">
        <v>125</v>
      </c>
      <c r="AX281" s="152" t="s">
        <v>68</v>
      </c>
      <c r="AY281" s="152" t="s">
        <v>159</v>
      </c>
    </row>
    <row r="282" spans="2:51" s="6" customFormat="1" ht="13.5" customHeight="1">
      <c r="B282" s="150"/>
      <c r="D282" s="151" t="s">
        <v>171</v>
      </c>
      <c r="E282" s="152"/>
      <c r="F282" s="153" t="s">
        <v>466</v>
      </c>
      <c r="H282" s="154">
        <v>3.8</v>
      </c>
      <c r="L282" s="150"/>
      <c r="M282" s="155"/>
      <c r="T282" s="156"/>
      <c r="AT282" s="152" t="s">
        <v>171</v>
      </c>
      <c r="AU282" s="152" t="s">
        <v>77</v>
      </c>
      <c r="AV282" s="152" t="s">
        <v>77</v>
      </c>
      <c r="AW282" s="152" t="s">
        <v>125</v>
      </c>
      <c r="AX282" s="152" t="s">
        <v>68</v>
      </c>
      <c r="AY282" s="152" t="s">
        <v>159</v>
      </c>
    </row>
    <row r="283" spans="2:51" s="6" customFormat="1" ht="13.5" customHeight="1">
      <c r="B283" s="150"/>
      <c r="D283" s="151" t="s">
        <v>171</v>
      </c>
      <c r="E283" s="152"/>
      <c r="F283" s="153" t="s">
        <v>467</v>
      </c>
      <c r="H283" s="154">
        <v>2.55</v>
      </c>
      <c r="L283" s="150"/>
      <c r="M283" s="155"/>
      <c r="T283" s="156"/>
      <c r="AT283" s="152" t="s">
        <v>171</v>
      </c>
      <c r="AU283" s="152" t="s">
        <v>77</v>
      </c>
      <c r="AV283" s="152" t="s">
        <v>77</v>
      </c>
      <c r="AW283" s="152" t="s">
        <v>125</v>
      </c>
      <c r="AX283" s="152" t="s">
        <v>68</v>
      </c>
      <c r="AY283" s="152" t="s">
        <v>159</v>
      </c>
    </row>
    <row r="284" spans="2:51" s="6" customFormat="1" ht="13.5" customHeight="1">
      <c r="B284" s="157"/>
      <c r="D284" s="151" t="s">
        <v>171</v>
      </c>
      <c r="E284" s="158"/>
      <c r="F284" s="159" t="s">
        <v>174</v>
      </c>
      <c r="H284" s="160">
        <v>12.55</v>
      </c>
      <c r="L284" s="157"/>
      <c r="M284" s="161"/>
      <c r="T284" s="162"/>
      <c r="AT284" s="158" t="s">
        <v>171</v>
      </c>
      <c r="AU284" s="158" t="s">
        <v>77</v>
      </c>
      <c r="AV284" s="158" t="s">
        <v>167</v>
      </c>
      <c r="AW284" s="158" t="s">
        <v>125</v>
      </c>
      <c r="AX284" s="158" t="s">
        <v>75</v>
      </c>
      <c r="AY284" s="158" t="s">
        <v>159</v>
      </c>
    </row>
    <row r="285" spans="2:65" s="6" customFormat="1" ht="13.5" customHeight="1">
      <c r="B285" s="85"/>
      <c r="C285" s="134" t="s">
        <v>468</v>
      </c>
      <c r="D285" s="134" t="s">
        <v>162</v>
      </c>
      <c r="E285" s="135" t="s">
        <v>469</v>
      </c>
      <c r="F285" s="136" t="s">
        <v>470</v>
      </c>
      <c r="G285" s="137" t="s">
        <v>471</v>
      </c>
      <c r="H285" s="179"/>
      <c r="I285" s="139"/>
      <c r="J285" s="140">
        <f>ROUND($I$285*$H$285,2)</f>
        <v>0</v>
      </c>
      <c r="K285" s="136" t="s">
        <v>166</v>
      </c>
      <c r="L285" s="85"/>
      <c r="M285" s="141"/>
      <c r="N285" s="142" t="s">
        <v>39</v>
      </c>
      <c r="P285" s="143">
        <f>$O$285*$H$285</f>
        <v>0</v>
      </c>
      <c r="Q285" s="143">
        <v>0</v>
      </c>
      <c r="R285" s="143">
        <f>$Q$285*$H$285</f>
        <v>0</v>
      </c>
      <c r="S285" s="143">
        <v>0</v>
      </c>
      <c r="T285" s="144">
        <f>$S$285*$H$285</f>
        <v>0</v>
      </c>
      <c r="AR285" s="82" t="s">
        <v>268</v>
      </c>
      <c r="AT285" s="82" t="s">
        <v>162</v>
      </c>
      <c r="AU285" s="82" t="s">
        <v>77</v>
      </c>
      <c r="AY285" s="6" t="s">
        <v>159</v>
      </c>
      <c r="BE285" s="145">
        <f>IF($N$285="základní",$J$285,0)</f>
        <v>0</v>
      </c>
      <c r="BF285" s="145">
        <f>IF($N$285="snížená",$J$285,0)</f>
        <v>0</v>
      </c>
      <c r="BG285" s="145">
        <f>IF($N$285="zákl. přenesená",$J$285,0)</f>
        <v>0</v>
      </c>
      <c r="BH285" s="145">
        <f>IF($N$285="sníž. přenesená",$J$285,0)</f>
        <v>0</v>
      </c>
      <c r="BI285" s="145">
        <f>IF($N$285="nulová",$J$285,0)</f>
        <v>0</v>
      </c>
      <c r="BJ285" s="82" t="s">
        <v>75</v>
      </c>
      <c r="BK285" s="145">
        <f>ROUND($I$285*$H$285,2)</f>
        <v>0</v>
      </c>
      <c r="BL285" s="82" t="s">
        <v>268</v>
      </c>
      <c r="BM285" s="82" t="s">
        <v>472</v>
      </c>
    </row>
    <row r="286" spans="2:47" s="6" customFormat="1" ht="24.75" customHeight="1">
      <c r="B286" s="85"/>
      <c r="D286" s="146" t="s">
        <v>169</v>
      </c>
      <c r="F286" s="147" t="s">
        <v>473</v>
      </c>
      <c r="L286" s="85"/>
      <c r="M286" s="148"/>
      <c r="T286" s="149"/>
      <c r="AT286" s="6" t="s">
        <v>169</v>
      </c>
      <c r="AU286" s="6" t="s">
        <v>77</v>
      </c>
    </row>
    <row r="287" spans="2:63" s="123" customFormat="1" ht="30" customHeight="1">
      <c r="B287" s="124"/>
      <c r="D287" s="125" t="s">
        <v>67</v>
      </c>
      <c r="E287" s="132" t="s">
        <v>474</v>
      </c>
      <c r="F287" s="132" t="s">
        <v>475</v>
      </c>
      <c r="J287" s="133">
        <f>$BK$287</f>
        <v>0</v>
      </c>
      <c r="L287" s="124"/>
      <c r="M287" s="128"/>
      <c r="P287" s="129">
        <f>SUM($P$288:$P$321)</f>
        <v>0</v>
      </c>
      <c r="R287" s="129">
        <f>SUM($R$288:$R$321)</f>
        <v>0.0024</v>
      </c>
      <c r="T287" s="130">
        <f>SUM($T$288:$T$321)</f>
        <v>0.28800000000000003</v>
      </c>
      <c r="AR287" s="125" t="s">
        <v>77</v>
      </c>
      <c r="AT287" s="125" t="s">
        <v>67</v>
      </c>
      <c r="AU287" s="125" t="s">
        <v>75</v>
      </c>
      <c r="AY287" s="125" t="s">
        <v>159</v>
      </c>
      <c r="BK287" s="131">
        <f>SUM($BK$288:$BK$321)</f>
        <v>0</v>
      </c>
    </row>
    <row r="288" spans="2:65" s="6" customFormat="1" ht="13.5" customHeight="1">
      <c r="B288" s="85"/>
      <c r="C288" s="134" t="s">
        <v>476</v>
      </c>
      <c r="D288" s="134" t="s">
        <v>162</v>
      </c>
      <c r="E288" s="135" t="s">
        <v>477</v>
      </c>
      <c r="F288" s="136" t="s">
        <v>478</v>
      </c>
      <c r="G288" s="137" t="s">
        <v>479</v>
      </c>
      <c r="H288" s="138">
        <v>4</v>
      </c>
      <c r="I288" s="139"/>
      <c r="J288" s="140">
        <f>ROUND($I$288*$H$288,2)</f>
        <v>0</v>
      </c>
      <c r="K288" s="136"/>
      <c r="L288" s="85"/>
      <c r="M288" s="141"/>
      <c r="N288" s="142" t="s">
        <v>39</v>
      </c>
      <c r="P288" s="143">
        <f>$O$288*$H$288</f>
        <v>0</v>
      </c>
      <c r="Q288" s="143">
        <v>0</v>
      </c>
      <c r="R288" s="143">
        <f>$Q$288*$H$288</f>
        <v>0</v>
      </c>
      <c r="S288" s="143">
        <v>0</v>
      </c>
      <c r="T288" s="144">
        <f>$S$288*$H$288</f>
        <v>0</v>
      </c>
      <c r="AR288" s="82" t="s">
        <v>268</v>
      </c>
      <c r="AT288" s="82" t="s">
        <v>162</v>
      </c>
      <c r="AU288" s="82" t="s">
        <v>77</v>
      </c>
      <c r="AY288" s="6" t="s">
        <v>159</v>
      </c>
      <c r="BE288" s="145">
        <f>IF($N$288="základní",$J$288,0)</f>
        <v>0</v>
      </c>
      <c r="BF288" s="145">
        <f>IF($N$288="snížená",$J$288,0)</f>
        <v>0</v>
      </c>
      <c r="BG288" s="145">
        <f>IF($N$288="zákl. přenesená",$J$288,0)</f>
        <v>0</v>
      </c>
      <c r="BH288" s="145">
        <f>IF($N$288="sníž. přenesená",$J$288,0)</f>
        <v>0</v>
      </c>
      <c r="BI288" s="145">
        <f>IF($N$288="nulová",$J$288,0)</f>
        <v>0</v>
      </c>
      <c r="BJ288" s="82" t="s">
        <v>75</v>
      </c>
      <c r="BK288" s="145">
        <f>ROUND($I$288*$H$288,2)</f>
        <v>0</v>
      </c>
      <c r="BL288" s="82" t="s">
        <v>268</v>
      </c>
      <c r="BM288" s="82" t="s">
        <v>480</v>
      </c>
    </row>
    <row r="289" spans="2:47" s="6" customFormat="1" ht="28.5" customHeight="1">
      <c r="B289" s="85"/>
      <c r="D289" s="146" t="s">
        <v>441</v>
      </c>
      <c r="F289" s="178" t="s">
        <v>481</v>
      </c>
      <c r="L289" s="85"/>
      <c r="M289" s="148"/>
      <c r="T289" s="149"/>
      <c r="AT289" s="6" t="s">
        <v>441</v>
      </c>
      <c r="AU289" s="6" t="s">
        <v>77</v>
      </c>
    </row>
    <row r="290" spans="2:65" s="6" customFormat="1" ht="13.5" customHeight="1">
      <c r="B290" s="85"/>
      <c r="C290" s="134" t="s">
        <v>482</v>
      </c>
      <c r="D290" s="134" t="s">
        <v>162</v>
      </c>
      <c r="E290" s="135" t="s">
        <v>483</v>
      </c>
      <c r="F290" s="136" t="s">
        <v>484</v>
      </c>
      <c r="G290" s="137" t="s">
        <v>479</v>
      </c>
      <c r="H290" s="138">
        <v>5</v>
      </c>
      <c r="I290" s="139"/>
      <c r="J290" s="140">
        <f>ROUND($I$290*$H$290,2)</f>
        <v>0</v>
      </c>
      <c r="K290" s="136"/>
      <c r="L290" s="85"/>
      <c r="M290" s="141"/>
      <c r="N290" s="142" t="s">
        <v>39</v>
      </c>
      <c r="P290" s="143">
        <f>$O$290*$H$290</f>
        <v>0</v>
      </c>
      <c r="Q290" s="143">
        <v>0</v>
      </c>
      <c r="R290" s="143">
        <f>$Q$290*$H$290</f>
        <v>0</v>
      </c>
      <c r="S290" s="143">
        <v>0</v>
      </c>
      <c r="T290" s="144">
        <f>$S$290*$H$290</f>
        <v>0</v>
      </c>
      <c r="AR290" s="82" t="s">
        <v>268</v>
      </c>
      <c r="AT290" s="82" t="s">
        <v>162</v>
      </c>
      <c r="AU290" s="82" t="s">
        <v>77</v>
      </c>
      <c r="AY290" s="6" t="s">
        <v>159</v>
      </c>
      <c r="BE290" s="145">
        <f>IF($N$290="základní",$J$290,0)</f>
        <v>0</v>
      </c>
      <c r="BF290" s="145">
        <f>IF($N$290="snížená",$J$290,0)</f>
        <v>0</v>
      </c>
      <c r="BG290" s="145">
        <f>IF($N$290="zákl. přenesená",$J$290,0)</f>
        <v>0</v>
      </c>
      <c r="BH290" s="145">
        <f>IF($N$290="sníž. přenesená",$J$290,0)</f>
        <v>0</v>
      </c>
      <c r="BI290" s="145">
        <f>IF($N$290="nulová",$J$290,0)</f>
        <v>0</v>
      </c>
      <c r="BJ290" s="82" t="s">
        <v>75</v>
      </c>
      <c r="BK290" s="145">
        <f>ROUND($I$290*$H$290,2)</f>
        <v>0</v>
      </c>
      <c r="BL290" s="82" t="s">
        <v>268</v>
      </c>
      <c r="BM290" s="82" t="s">
        <v>485</v>
      </c>
    </row>
    <row r="291" spans="2:47" s="6" customFormat="1" ht="28.5" customHeight="1">
      <c r="B291" s="85"/>
      <c r="D291" s="146" t="s">
        <v>441</v>
      </c>
      <c r="F291" s="178" t="s">
        <v>481</v>
      </c>
      <c r="L291" s="85"/>
      <c r="M291" s="148"/>
      <c r="T291" s="149"/>
      <c r="AT291" s="6" t="s">
        <v>441</v>
      </c>
      <c r="AU291" s="6" t="s">
        <v>77</v>
      </c>
    </row>
    <row r="292" spans="2:65" s="6" customFormat="1" ht="13.5" customHeight="1">
      <c r="B292" s="85"/>
      <c r="C292" s="134" t="s">
        <v>486</v>
      </c>
      <c r="D292" s="134" t="s">
        <v>162</v>
      </c>
      <c r="E292" s="135" t="s">
        <v>487</v>
      </c>
      <c r="F292" s="136" t="s">
        <v>488</v>
      </c>
      <c r="G292" s="137" t="s">
        <v>479</v>
      </c>
      <c r="H292" s="138">
        <v>4</v>
      </c>
      <c r="I292" s="139"/>
      <c r="J292" s="140">
        <f>ROUND($I$292*$H$292,2)</f>
        <v>0</v>
      </c>
      <c r="K292" s="136"/>
      <c r="L292" s="85"/>
      <c r="M292" s="141"/>
      <c r="N292" s="142" t="s">
        <v>39</v>
      </c>
      <c r="P292" s="143">
        <f>$O$292*$H$292</f>
        <v>0</v>
      </c>
      <c r="Q292" s="143">
        <v>0</v>
      </c>
      <c r="R292" s="143">
        <f>$Q$292*$H$292</f>
        <v>0</v>
      </c>
      <c r="S292" s="143">
        <v>0</v>
      </c>
      <c r="T292" s="144">
        <f>$S$292*$H$292</f>
        <v>0</v>
      </c>
      <c r="AR292" s="82" t="s">
        <v>268</v>
      </c>
      <c r="AT292" s="82" t="s">
        <v>162</v>
      </c>
      <c r="AU292" s="82" t="s">
        <v>77</v>
      </c>
      <c r="AY292" s="6" t="s">
        <v>159</v>
      </c>
      <c r="BE292" s="145">
        <f>IF($N$292="základní",$J$292,0)</f>
        <v>0</v>
      </c>
      <c r="BF292" s="145">
        <f>IF($N$292="snížená",$J$292,0)</f>
        <v>0</v>
      </c>
      <c r="BG292" s="145">
        <f>IF($N$292="zákl. přenesená",$J$292,0)</f>
        <v>0</v>
      </c>
      <c r="BH292" s="145">
        <f>IF($N$292="sníž. přenesená",$J$292,0)</f>
        <v>0</v>
      </c>
      <c r="BI292" s="145">
        <f>IF($N$292="nulová",$J$292,0)</f>
        <v>0</v>
      </c>
      <c r="BJ292" s="82" t="s">
        <v>75</v>
      </c>
      <c r="BK292" s="145">
        <f>ROUND($I$292*$H$292,2)</f>
        <v>0</v>
      </c>
      <c r="BL292" s="82" t="s">
        <v>268</v>
      </c>
      <c r="BM292" s="82" t="s">
        <v>489</v>
      </c>
    </row>
    <row r="293" spans="2:47" s="6" customFormat="1" ht="28.5" customHeight="1">
      <c r="B293" s="85"/>
      <c r="D293" s="146" t="s">
        <v>441</v>
      </c>
      <c r="F293" s="178" t="s">
        <v>490</v>
      </c>
      <c r="L293" s="85"/>
      <c r="M293" s="148"/>
      <c r="T293" s="149"/>
      <c r="AT293" s="6" t="s">
        <v>441</v>
      </c>
      <c r="AU293" s="6" t="s">
        <v>77</v>
      </c>
    </row>
    <row r="294" spans="2:65" s="6" customFormat="1" ht="13.5" customHeight="1">
      <c r="B294" s="85"/>
      <c r="C294" s="134" t="s">
        <v>491</v>
      </c>
      <c r="D294" s="134" t="s">
        <v>162</v>
      </c>
      <c r="E294" s="135" t="s">
        <v>492</v>
      </c>
      <c r="F294" s="136" t="s">
        <v>493</v>
      </c>
      <c r="G294" s="137" t="s">
        <v>479</v>
      </c>
      <c r="H294" s="138">
        <v>1</v>
      </c>
      <c r="I294" s="139"/>
      <c r="J294" s="140">
        <f>ROUND($I$294*$H$294,2)</f>
        <v>0</v>
      </c>
      <c r="K294" s="136"/>
      <c r="L294" s="85"/>
      <c r="M294" s="141"/>
      <c r="N294" s="142" t="s">
        <v>39</v>
      </c>
      <c r="P294" s="143">
        <f>$O$294*$H$294</f>
        <v>0</v>
      </c>
      <c r="Q294" s="143">
        <v>0</v>
      </c>
      <c r="R294" s="143">
        <f>$Q$294*$H$294</f>
        <v>0</v>
      </c>
      <c r="S294" s="143">
        <v>0</v>
      </c>
      <c r="T294" s="144">
        <f>$S$294*$H$294</f>
        <v>0</v>
      </c>
      <c r="AR294" s="82" t="s">
        <v>268</v>
      </c>
      <c r="AT294" s="82" t="s">
        <v>162</v>
      </c>
      <c r="AU294" s="82" t="s">
        <v>77</v>
      </c>
      <c r="AY294" s="6" t="s">
        <v>159</v>
      </c>
      <c r="BE294" s="145">
        <f>IF($N$294="základní",$J$294,0)</f>
        <v>0</v>
      </c>
      <c r="BF294" s="145">
        <f>IF($N$294="snížená",$J$294,0)</f>
        <v>0</v>
      </c>
      <c r="BG294" s="145">
        <f>IF($N$294="zákl. přenesená",$J$294,0)</f>
        <v>0</v>
      </c>
      <c r="BH294" s="145">
        <f>IF($N$294="sníž. přenesená",$J$294,0)</f>
        <v>0</v>
      </c>
      <c r="BI294" s="145">
        <f>IF($N$294="nulová",$J$294,0)</f>
        <v>0</v>
      </c>
      <c r="BJ294" s="82" t="s">
        <v>75</v>
      </c>
      <c r="BK294" s="145">
        <f>ROUND($I$294*$H$294,2)</f>
        <v>0</v>
      </c>
      <c r="BL294" s="82" t="s">
        <v>268</v>
      </c>
      <c r="BM294" s="82" t="s">
        <v>494</v>
      </c>
    </row>
    <row r="295" spans="2:47" s="6" customFormat="1" ht="28.5" customHeight="1">
      <c r="B295" s="85"/>
      <c r="D295" s="146" t="s">
        <v>441</v>
      </c>
      <c r="F295" s="178" t="s">
        <v>490</v>
      </c>
      <c r="L295" s="85"/>
      <c r="M295" s="148"/>
      <c r="T295" s="149"/>
      <c r="AT295" s="6" t="s">
        <v>441</v>
      </c>
      <c r="AU295" s="6" t="s">
        <v>77</v>
      </c>
    </row>
    <row r="296" spans="2:65" s="6" customFormat="1" ht="13.5" customHeight="1">
      <c r="B296" s="85"/>
      <c r="C296" s="134" t="s">
        <v>495</v>
      </c>
      <c r="D296" s="134" t="s">
        <v>162</v>
      </c>
      <c r="E296" s="135" t="s">
        <v>496</v>
      </c>
      <c r="F296" s="136" t="s">
        <v>497</v>
      </c>
      <c r="G296" s="137" t="s">
        <v>479</v>
      </c>
      <c r="H296" s="138">
        <v>1</v>
      </c>
      <c r="I296" s="139"/>
      <c r="J296" s="140">
        <f>ROUND($I$296*$H$296,2)</f>
        <v>0</v>
      </c>
      <c r="K296" s="136"/>
      <c r="L296" s="85"/>
      <c r="M296" s="141"/>
      <c r="N296" s="142" t="s">
        <v>39</v>
      </c>
      <c r="P296" s="143">
        <f>$O$296*$H$296</f>
        <v>0</v>
      </c>
      <c r="Q296" s="143">
        <v>0</v>
      </c>
      <c r="R296" s="143">
        <f>$Q$296*$H$296</f>
        <v>0</v>
      </c>
      <c r="S296" s="143">
        <v>0</v>
      </c>
      <c r="T296" s="144">
        <f>$S$296*$H$296</f>
        <v>0</v>
      </c>
      <c r="AR296" s="82" t="s">
        <v>268</v>
      </c>
      <c r="AT296" s="82" t="s">
        <v>162</v>
      </c>
      <c r="AU296" s="82" t="s">
        <v>77</v>
      </c>
      <c r="AY296" s="6" t="s">
        <v>159</v>
      </c>
      <c r="BE296" s="145">
        <f>IF($N$296="základní",$J$296,0)</f>
        <v>0</v>
      </c>
      <c r="BF296" s="145">
        <f>IF($N$296="snížená",$J$296,0)</f>
        <v>0</v>
      </c>
      <c r="BG296" s="145">
        <f>IF($N$296="zákl. přenesená",$J$296,0)</f>
        <v>0</v>
      </c>
      <c r="BH296" s="145">
        <f>IF($N$296="sníž. přenesená",$J$296,0)</f>
        <v>0</v>
      </c>
      <c r="BI296" s="145">
        <f>IF($N$296="nulová",$J$296,0)</f>
        <v>0</v>
      </c>
      <c r="BJ296" s="82" t="s">
        <v>75</v>
      </c>
      <c r="BK296" s="145">
        <f>ROUND($I$296*$H$296,2)</f>
        <v>0</v>
      </c>
      <c r="BL296" s="82" t="s">
        <v>268</v>
      </c>
      <c r="BM296" s="82" t="s">
        <v>498</v>
      </c>
    </row>
    <row r="297" spans="2:47" s="6" customFormat="1" ht="28.5" customHeight="1">
      <c r="B297" s="85"/>
      <c r="D297" s="146" t="s">
        <v>441</v>
      </c>
      <c r="F297" s="178" t="s">
        <v>490</v>
      </c>
      <c r="L297" s="85"/>
      <c r="M297" s="148"/>
      <c r="T297" s="149"/>
      <c r="AT297" s="6" t="s">
        <v>441</v>
      </c>
      <c r="AU297" s="6" t="s">
        <v>77</v>
      </c>
    </row>
    <row r="298" spans="2:65" s="6" customFormat="1" ht="13.5" customHeight="1">
      <c r="B298" s="85"/>
      <c r="C298" s="134" t="s">
        <v>499</v>
      </c>
      <c r="D298" s="134" t="s">
        <v>162</v>
      </c>
      <c r="E298" s="135" t="s">
        <v>500</v>
      </c>
      <c r="F298" s="136" t="s">
        <v>501</v>
      </c>
      <c r="G298" s="137" t="s">
        <v>177</v>
      </c>
      <c r="H298" s="138">
        <v>8</v>
      </c>
      <c r="I298" s="139"/>
      <c r="J298" s="140">
        <f>ROUND($I$298*$H$298,2)</f>
        <v>0</v>
      </c>
      <c r="K298" s="136" t="s">
        <v>166</v>
      </c>
      <c r="L298" s="85"/>
      <c r="M298" s="141"/>
      <c r="N298" s="142" t="s">
        <v>39</v>
      </c>
      <c r="P298" s="143">
        <f>$O$298*$H$298</f>
        <v>0</v>
      </c>
      <c r="Q298" s="143">
        <v>0</v>
      </c>
      <c r="R298" s="143">
        <f>$Q$298*$H$298</f>
        <v>0</v>
      </c>
      <c r="S298" s="143">
        <v>0</v>
      </c>
      <c r="T298" s="144">
        <f>$S$298*$H$298</f>
        <v>0</v>
      </c>
      <c r="AR298" s="82" t="s">
        <v>268</v>
      </c>
      <c r="AT298" s="82" t="s">
        <v>162</v>
      </c>
      <c r="AU298" s="82" t="s">
        <v>77</v>
      </c>
      <c r="AY298" s="6" t="s">
        <v>159</v>
      </c>
      <c r="BE298" s="145">
        <f>IF($N$298="základní",$J$298,0)</f>
        <v>0</v>
      </c>
      <c r="BF298" s="145">
        <f>IF($N$298="snížená",$J$298,0)</f>
        <v>0</v>
      </c>
      <c r="BG298" s="145">
        <f>IF($N$298="zákl. přenesená",$J$298,0)</f>
        <v>0</v>
      </c>
      <c r="BH298" s="145">
        <f>IF($N$298="sníž. přenesená",$J$298,0)</f>
        <v>0</v>
      </c>
      <c r="BI298" s="145">
        <f>IF($N$298="nulová",$J$298,0)</f>
        <v>0</v>
      </c>
      <c r="BJ298" s="82" t="s">
        <v>75</v>
      </c>
      <c r="BK298" s="145">
        <f>ROUND($I$298*$H$298,2)</f>
        <v>0</v>
      </c>
      <c r="BL298" s="82" t="s">
        <v>268</v>
      </c>
      <c r="BM298" s="82" t="s">
        <v>502</v>
      </c>
    </row>
    <row r="299" spans="2:47" s="6" customFormat="1" ht="24.75" customHeight="1">
      <c r="B299" s="85"/>
      <c r="D299" s="146" t="s">
        <v>169</v>
      </c>
      <c r="F299" s="147" t="s">
        <v>503</v>
      </c>
      <c r="L299" s="85"/>
      <c r="M299" s="148"/>
      <c r="T299" s="149"/>
      <c r="AT299" s="6" t="s">
        <v>169</v>
      </c>
      <c r="AU299" s="6" t="s">
        <v>77</v>
      </c>
    </row>
    <row r="300" spans="2:51" s="6" customFormat="1" ht="13.5" customHeight="1">
      <c r="B300" s="173"/>
      <c r="D300" s="151" t="s">
        <v>171</v>
      </c>
      <c r="E300" s="174"/>
      <c r="F300" s="175" t="s">
        <v>504</v>
      </c>
      <c r="H300" s="174"/>
      <c r="L300" s="173"/>
      <c r="M300" s="176"/>
      <c r="T300" s="177"/>
      <c r="AT300" s="174" t="s">
        <v>171</v>
      </c>
      <c r="AU300" s="174" t="s">
        <v>77</v>
      </c>
      <c r="AV300" s="174" t="s">
        <v>75</v>
      </c>
      <c r="AW300" s="174" t="s">
        <v>125</v>
      </c>
      <c r="AX300" s="174" t="s">
        <v>68</v>
      </c>
      <c r="AY300" s="174" t="s">
        <v>159</v>
      </c>
    </row>
    <row r="301" spans="2:51" s="6" customFormat="1" ht="13.5" customHeight="1">
      <c r="B301" s="150"/>
      <c r="D301" s="151" t="s">
        <v>171</v>
      </c>
      <c r="E301" s="152"/>
      <c r="F301" s="153" t="s">
        <v>167</v>
      </c>
      <c r="H301" s="154">
        <v>4</v>
      </c>
      <c r="L301" s="150"/>
      <c r="M301" s="155"/>
      <c r="T301" s="156"/>
      <c r="AT301" s="152" t="s">
        <v>171</v>
      </c>
      <c r="AU301" s="152" t="s">
        <v>77</v>
      </c>
      <c r="AV301" s="152" t="s">
        <v>77</v>
      </c>
      <c r="AW301" s="152" t="s">
        <v>125</v>
      </c>
      <c r="AX301" s="152" t="s">
        <v>68</v>
      </c>
      <c r="AY301" s="152" t="s">
        <v>159</v>
      </c>
    </row>
    <row r="302" spans="2:51" s="6" customFormat="1" ht="13.5" customHeight="1">
      <c r="B302" s="173"/>
      <c r="D302" s="151" t="s">
        <v>171</v>
      </c>
      <c r="E302" s="174"/>
      <c r="F302" s="175" t="s">
        <v>505</v>
      </c>
      <c r="H302" s="174"/>
      <c r="L302" s="173"/>
      <c r="M302" s="176"/>
      <c r="T302" s="177"/>
      <c r="AT302" s="174" t="s">
        <v>171</v>
      </c>
      <c r="AU302" s="174" t="s">
        <v>77</v>
      </c>
      <c r="AV302" s="174" t="s">
        <v>75</v>
      </c>
      <c r="AW302" s="174" t="s">
        <v>125</v>
      </c>
      <c r="AX302" s="174" t="s">
        <v>68</v>
      </c>
      <c r="AY302" s="174" t="s">
        <v>159</v>
      </c>
    </row>
    <row r="303" spans="2:51" s="6" customFormat="1" ht="13.5" customHeight="1">
      <c r="B303" s="150"/>
      <c r="D303" s="151" t="s">
        <v>171</v>
      </c>
      <c r="E303" s="152"/>
      <c r="F303" s="153" t="s">
        <v>167</v>
      </c>
      <c r="H303" s="154">
        <v>4</v>
      </c>
      <c r="L303" s="150"/>
      <c r="M303" s="155"/>
      <c r="T303" s="156"/>
      <c r="AT303" s="152" t="s">
        <v>171</v>
      </c>
      <c r="AU303" s="152" t="s">
        <v>77</v>
      </c>
      <c r="AV303" s="152" t="s">
        <v>77</v>
      </c>
      <c r="AW303" s="152" t="s">
        <v>125</v>
      </c>
      <c r="AX303" s="152" t="s">
        <v>68</v>
      </c>
      <c r="AY303" s="152" t="s">
        <v>159</v>
      </c>
    </row>
    <row r="304" spans="2:51" s="6" customFormat="1" ht="13.5" customHeight="1">
      <c r="B304" s="157"/>
      <c r="D304" s="151" t="s">
        <v>171</v>
      </c>
      <c r="E304" s="158"/>
      <c r="F304" s="159" t="s">
        <v>174</v>
      </c>
      <c r="H304" s="160">
        <v>8</v>
      </c>
      <c r="L304" s="157"/>
      <c r="M304" s="161"/>
      <c r="T304" s="162"/>
      <c r="AT304" s="158" t="s">
        <v>171</v>
      </c>
      <c r="AU304" s="158" t="s">
        <v>77</v>
      </c>
      <c r="AV304" s="158" t="s">
        <v>167</v>
      </c>
      <c r="AW304" s="158" t="s">
        <v>125</v>
      </c>
      <c r="AX304" s="158" t="s">
        <v>75</v>
      </c>
      <c r="AY304" s="158" t="s">
        <v>159</v>
      </c>
    </row>
    <row r="305" spans="2:65" s="6" customFormat="1" ht="13.5" customHeight="1">
      <c r="B305" s="85"/>
      <c r="C305" s="163" t="s">
        <v>506</v>
      </c>
      <c r="D305" s="163" t="s">
        <v>181</v>
      </c>
      <c r="E305" s="164" t="s">
        <v>507</v>
      </c>
      <c r="F305" s="165" t="s">
        <v>508</v>
      </c>
      <c r="G305" s="166" t="s">
        <v>479</v>
      </c>
      <c r="H305" s="167">
        <v>4</v>
      </c>
      <c r="I305" s="168"/>
      <c r="J305" s="169">
        <f>ROUND($I$305*$H$305,2)</f>
        <v>0</v>
      </c>
      <c r="K305" s="165"/>
      <c r="L305" s="170"/>
      <c r="M305" s="171"/>
      <c r="N305" s="172" t="s">
        <v>39</v>
      </c>
      <c r="P305" s="143">
        <f>$O$305*$H$305</f>
        <v>0</v>
      </c>
      <c r="Q305" s="143">
        <v>0</v>
      </c>
      <c r="R305" s="143">
        <f>$Q$305*$H$305</f>
        <v>0</v>
      </c>
      <c r="S305" s="143">
        <v>0</v>
      </c>
      <c r="T305" s="144">
        <f>$S$305*$H$305</f>
        <v>0</v>
      </c>
      <c r="AR305" s="82" t="s">
        <v>381</v>
      </c>
      <c r="AT305" s="82" t="s">
        <v>181</v>
      </c>
      <c r="AU305" s="82" t="s">
        <v>77</v>
      </c>
      <c r="AY305" s="6" t="s">
        <v>159</v>
      </c>
      <c r="BE305" s="145">
        <f>IF($N$305="základní",$J$305,0)</f>
        <v>0</v>
      </c>
      <c r="BF305" s="145">
        <f>IF($N$305="snížená",$J$305,0)</f>
        <v>0</v>
      </c>
      <c r="BG305" s="145">
        <f>IF($N$305="zákl. přenesená",$J$305,0)</f>
        <v>0</v>
      </c>
      <c r="BH305" s="145">
        <f>IF($N$305="sníž. přenesená",$J$305,0)</f>
        <v>0</v>
      </c>
      <c r="BI305" s="145">
        <f>IF($N$305="nulová",$J$305,0)</f>
        <v>0</v>
      </c>
      <c r="BJ305" s="82" t="s">
        <v>75</v>
      </c>
      <c r="BK305" s="145">
        <f>ROUND($I$305*$H$305,2)</f>
        <v>0</v>
      </c>
      <c r="BL305" s="82" t="s">
        <v>268</v>
      </c>
      <c r="BM305" s="82" t="s">
        <v>509</v>
      </c>
    </row>
    <row r="306" spans="2:47" s="6" customFormat="1" ht="28.5" customHeight="1">
      <c r="B306" s="85"/>
      <c r="D306" s="146" t="s">
        <v>441</v>
      </c>
      <c r="F306" s="178" t="s">
        <v>510</v>
      </c>
      <c r="L306" s="85"/>
      <c r="M306" s="148"/>
      <c r="T306" s="149"/>
      <c r="AT306" s="6" t="s">
        <v>441</v>
      </c>
      <c r="AU306" s="6" t="s">
        <v>77</v>
      </c>
    </row>
    <row r="307" spans="2:65" s="6" customFormat="1" ht="13.5" customHeight="1">
      <c r="B307" s="85"/>
      <c r="C307" s="134" t="s">
        <v>511</v>
      </c>
      <c r="D307" s="134" t="s">
        <v>162</v>
      </c>
      <c r="E307" s="135" t="s">
        <v>512</v>
      </c>
      <c r="F307" s="136" t="s">
        <v>513</v>
      </c>
      <c r="G307" s="137" t="s">
        <v>177</v>
      </c>
      <c r="H307" s="138">
        <v>1</v>
      </c>
      <c r="I307" s="139"/>
      <c r="J307" s="140">
        <f>ROUND($I$307*$H$307,2)</f>
        <v>0</v>
      </c>
      <c r="K307" s="136" t="s">
        <v>166</v>
      </c>
      <c r="L307" s="85"/>
      <c r="M307" s="141"/>
      <c r="N307" s="142" t="s">
        <v>39</v>
      </c>
      <c r="P307" s="143">
        <f>$O$307*$H$307</f>
        <v>0</v>
      </c>
      <c r="Q307" s="143">
        <v>0</v>
      </c>
      <c r="R307" s="143">
        <f>$Q$307*$H$307</f>
        <v>0</v>
      </c>
      <c r="S307" s="143">
        <v>0</v>
      </c>
      <c r="T307" s="144">
        <f>$S$307*$H$307</f>
        <v>0</v>
      </c>
      <c r="AR307" s="82" t="s">
        <v>268</v>
      </c>
      <c r="AT307" s="82" t="s">
        <v>162</v>
      </c>
      <c r="AU307" s="82" t="s">
        <v>77</v>
      </c>
      <c r="AY307" s="6" t="s">
        <v>159</v>
      </c>
      <c r="BE307" s="145">
        <f>IF($N$307="základní",$J$307,0)</f>
        <v>0</v>
      </c>
      <c r="BF307" s="145">
        <f>IF($N$307="snížená",$J$307,0)</f>
        <v>0</v>
      </c>
      <c r="BG307" s="145">
        <f>IF($N$307="zákl. přenesená",$J$307,0)</f>
        <v>0</v>
      </c>
      <c r="BH307" s="145">
        <f>IF($N$307="sníž. přenesená",$J$307,0)</f>
        <v>0</v>
      </c>
      <c r="BI307" s="145">
        <f>IF($N$307="nulová",$J$307,0)</f>
        <v>0</v>
      </c>
      <c r="BJ307" s="82" t="s">
        <v>75</v>
      </c>
      <c r="BK307" s="145">
        <f>ROUND($I$307*$H$307,2)</f>
        <v>0</v>
      </c>
      <c r="BL307" s="82" t="s">
        <v>268</v>
      </c>
      <c r="BM307" s="82" t="s">
        <v>514</v>
      </c>
    </row>
    <row r="308" spans="2:47" s="6" customFormat="1" ht="24.75" customHeight="1">
      <c r="B308" s="85"/>
      <c r="D308" s="146" t="s">
        <v>169</v>
      </c>
      <c r="F308" s="147" t="s">
        <v>515</v>
      </c>
      <c r="L308" s="85"/>
      <c r="M308" s="148"/>
      <c r="T308" s="149"/>
      <c r="AT308" s="6" t="s">
        <v>169</v>
      </c>
      <c r="AU308" s="6" t="s">
        <v>77</v>
      </c>
    </row>
    <row r="309" spans="2:65" s="6" customFormat="1" ht="13.5" customHeight="1">
      <c r="B309" s="85"/>
      <c r="C309" s="163" t="s">
        <v>516</v>
      </c>
      <c r="D309" s="163" t="s">
        <v>181</v>
      </c>
      <c r="E309" s="164" t="s">
        <v>517</v>
      </c>
      <c r="F309" s="165" t="s">
        <v>518</v>
      </c>
      <c r="G309" s="166" t="s">
        <v>479</v>
      </c>
      <c r="H309" s="167">
        <v>1</v>
      </c>
      <c r="I309" s="168"/>
      <c r="J309" s="169">
        <f>ROUND($I$309*$H$309,2)</f>
        <v>0</v>
      </c>
      <c r="K309" s="165"/>
      <c r="L309" s="170"/>
      <c r="M309" s="171"/>
      <c r="N309" s="172" t="s">
        <v>39</v>
      </c>
      <c r="P309" s="143">
        <f>$O$309*$H$309</f>
        <v>0</v>
      </c>
      <c r="Q309" s="143">
        <v>0</v>
      </c>
      <c r="R309" s="143">
        <f>$Q$309*$H$309</f>
        <v>0</v>
      </c>
      <c r="S309" s="143">
        <v>0</v>
      </c>
      <c r="T309" s="144">
        <f>$S$309*$H$309</f>
        <v>0</v>
      </c>
      <c r="AR309" s="82" t="s">
        <v>381</v>
      </c>
      <c r="AT309" s="82" t="s">
        <v>181</v>
      </c>
      <c r="AU309" s="82" t="s">
        <v>77</v>
      </c>
      <c r="AY309" s="6" t="s">
        <v>159</v>
      </c>
      <c r="BE309" s="145">
        <f>IF($N$309="základní",$J$309,0)</f>
        <v>0</v>
      </c>
      <c r="BF309" s="145">
        <f>IF($N$309="snížená",$J$309,0)</f>
        <v>0</v>
      </c>
      <c r="BG309" s="145">
        <f>IF($N$309="zákl. přenesená",$J$309,0)</f>
        <v>0</v>
      </c>
      <c r="BH309" s="145">
        <f>IF($N$309="sníž. přenesená",$J$309,0)</f>
        <v>0</v>
      </c>
      <c r="BI309" s="145">
        <f>IF($N$309="nulová",$J$309,0)</f>
        <v>0</v>
      </c>
      <c r="BJ309" s="82" t="s">
        <v>75</v>
      </c>
      <c r="BK309" s="145">
        <f>ROUND($I$309*$H$309,2)</f>
        <v>0</v>
      </c>
      <c r="BL309" s="82" t="s">
        <v>268</v>
      </c>
      <c r="BM309" s="82" t="s">
        <v>519</v>
      </c>
    </row>
    <row r="310" spans="2:47" s="6" customFormat="1" ht="28.5" customHeight="1">
      <c r="B310" s="85"/>
      <c r="D310" s="146" t="s">
        <v>441</v>
      </c>
      <c r="F310" s="178" t="s">
        <v>510</v>
      </c>
      <c r="L310" s="85"/>
      <c r="M310" s="148"/>
      <c r="T310" s="149"/>
      <c r="AT310" s="6" t="s">
        <v>441</v>
      </c>
      <c r="AU310" s="6" t="s">
        <v>77</v>
      </c>
    </row>
    <row r="311" spans="2:65" s="6" customFormat="1" ht="13.5" customHeight="1">
      <c r="B311" s="85"/>
      <c r="C311" s="134" t="s">
        <v>520</v>
      </c>
      <c r="D311" s="134" t="s">
        <v>162</v>
      </c>
      <c r="E311" s="135" t="s">
        <v>521</v>
      </c>
      <c r="F311" s="136" t="s">
        <v>522</v>
      </c>
      <c r="G311" s="137" t="s">
        <v>177</v>
      </c>
      <c r="H311" s="138">
        <v>1</v>
      </c>
      <c r="I311" s="139"/>
      <c r="J311" s="140">
        <f>ROUND($I$311*$H$311,2)</f>
        <v>0</v>
      </c>
      <c r="K311" s="136" t="s">
        <v>166</v>
      </c>
      <c r="L311" s="85"/>
      <c r="M311" s="141"/>
      <c r="N311" s="142" t="s">
        <v>39</v>
      </c>
      <c r="P311" s="143">
        <f>$O$311*$H$311</f>
        <v>0</v>
      </c>
      <c r="Q311" s="143">
        <v>0</v>
      </c>
      <c r="R311" s="143">
        <f>$Q$311*$H$311</f>
        <v>0</v>
      </c>
      <c r="S311" s="143">
        <v>0</v>
      </c>
      <c r="T311" s="144">
        <f>$S$311*$H$311</f>
        <v>0</v>
      </c>
      <c r="AR311" s="82" t="s">
        <v>268</v>
      </c>
      <c r="AT311" s="82" t="s">
        <v>162</v>
      </c>
      <c r="AU311" s="82" t="s">
        <v>77</v>
      </c>
      <c r="AY311" s="6" t="s">
        <v>159</v>
      </c>
      <c r="BE311" s="145">
        <f>IF($N$311="základní",$J$311,0)</f>
        <v>0</v>
      </c>
      <c r="BF311" s="145">
        <f>IF($N$311="snížená",$J$311,0)</f>
        <v>0</v>
      </c>
      <c r="BG311" s="145">
        <f>IF($N$311="zákl. přenesená",$J$311,0)</f>
        <v>0</v>
      </c>
      <c r="BH311" s="145">
        <f>IF($N$311="sníž. přenesená",$J$311,0)</f>
        <v>0</v>
      </c>
      <c r="BI311" s="145">
        <f>IF($N$311="nulová",$J$311,0)</f>
        <v>0</v>
      </c>
      <c r="BJ311" s="82" t="s">
        <v>75</v>
      </c>
      <c r="BK311" s="145">
        <f>ROUND($I$311*$H$311,2)</f>
        <v>0</v>
      </c>
      <c r="BL311" s="82" t="s">
        <v>268</v>
      </c>
      <c r="BM311" s="82" t="s">
        <v>523</v>
      </c>
    </row>
    <row r="312" spans="2:47" s="6" customFormat="1" ht="14.25" customHeight="1">
      <c r="B312" s="85"/>
      <c r="D312" s="146" t="s">
        <v>169</v>
      </c>
      <c r="F312" s="147" t="s">
        <v>524</v>
      </c>
      <c r="L312" s="85"/>
      <c r="M312" s="148"/>
      <c r="T312" s="149"/>
      <c r="AT312" s="6" t="s">
        <v>169</v>
      </c>
      <c r="AU312" s="6" t="s">
        <v>77</v>
      </c>
    </row>
    <row r="313" spans="2:65" s="6" customFormat="1" ht="13.5" customHeight="1">
      <c r="B313" s="85"/>
      <c r="C313" s="163" t="s">
        <v>525</v>
      </c>
      <c r="D313" s="163" t="s">
        <v>181</v>
      </c>
      <c r="E313" s="164" t="s">
        <v>526</v>
      </c>
      <c r="F313" s="165" t="s">
        <v>527</v>
      </c>
      <c r="G313" s="166" t="s">
        <v>177</v>
      </c>
      <c r="H313" s="167">
        <v>1</v>
      </c>
      <c r="I313" s="168"/>
      <c r="J313" s="169">
        <f>ROUND($I$313*$H$313,2)</f>
        <v>0</v>
      </c>
      <c r="K313" s="165"/>
      <c r="L313" s="170"/>
      <c r="M313" s="171"/>
      <c r="N313" s="172" t="s">
        <v>39</v>
      </c>
      <c r="P313" s="143">
        <f>$O$313*$H$313</f>
        <v>0</v>
      </c>
      <c r="Q313" s="143">
        <v>0.0024</v>
      </c>
      <c r="R313" s="143">
        <f>$Q$313*$H$313</f>
        <v>0.0024</v>
      </c>
      <c r="S313" s="143">
        <v>0</v>
      </c>
      <c r="T313" s="144">
        <f>$S$313*$H$313</f>
        <v>0</v>
      </c>
      <c r="AR313" s="82" t="s">
        <v>381</v>
      </c>
      <c r="AT313" s="82" t="s">
        <v>181</v>
      </c>
      <c r="AU313" s="82" t="s">
        <v>77</v>
      </c>
      <c r="AY313" s="6" t="s">
        <v>159</v>
      </c>
      <c r="BE313" s="145">
        <f>IF($N$313="základní",$J$313,0)</f>
        <v>0</v>
      </c>
      <c r="BF313" s="145">
        <f>IF($N$313="snížená",$J$313,0)</f>
        <v>0</v>
      </c>
      <c r="BG313" s="145">
        <f>IF($N$313="zákl. přenesená",$J$313,0)</f>
        <v>0</v>
      </c>
      <c r="BH313" s="145">
        <f>IF($N$313="sníž. přenesená",$J$313,0)</f>
        <v>0</v>
      </c>
      <c r="BI313" s="145">
        <f>IF($N$313="nulová",$J$313,0)</f>
        <v>0</v>
      </c>
      <c r="BJ313" s="82" t="s">
        <v>75</v>
      </c>
      <c r="BK313" s="145">
        <f>ROUND($I$313*$H$313,2)</f>
        <v>0</v>
      </c>
      <c r="BL313" s="82" t="s">
        <v>268</v>
      </c>
      <c r="BM313" s="82" t="s">
        <v>528</v>
      </c>
    </row>
    <row r="314" spans="2:65" s="6" customFormat="1" ht="13.5" customHeight="1">
      <c r="B314" s="85"/>
      <c r="C314" s="137" t="s">
        <v>529</v>
      </c>
      <c r="D314" s="137" t="s">
        <v>162</v>
      </c>
      <c r="E314" s="135" t="s">
        <v>530</v>
      </c>
      <c r="F314" s="136" t="s">
        <v>531</v>
      </c>
      <c r="G314" s="137" t="s">
        <v>177</v>
      </c>
      <c r="H314" s="138">
        <v>5</v>
      </c>
      <c r="I314" s="139"/>
      <c r="J314" s="140">
        <f>ROUND($I$314*$H$314,2)</f>
        <v>0</v>
      </c>
      <c r="K314" s="136" t="s">
        <v>166</v>
      </c>
      <c r="L314" s="85"/>
      <c r="M314" s="141"/>
      <c r="N314" s="142" t="s">
        <v>39</v>
      </c>
      <c r="P314" s="143">
        <f>$O$314*$H$314</f>
        <v>0</v>
      </c>
      <c r="Q314" s="143">
        <v>0</v>
      </c>
      <c r="R314" s="143">
        <f>$Q$314*$H$314</f>
        <v>0</v>
      </c>
      <c r="S314" s="143">
        <v>0</v>
      </c>
      <c r="T314" s="144">
        <f>$S$314*$H$314</f>
        <v>0</v>
      </c>
      <c r="AR314" s="82" t="s">
        <v>268</v>
      </c>
      <c r="AT314" s="82" t="s">
        <v>162</v>
      </c>
      <c r="AU314" s="82" t="s">
        <v>77</v>
      </c>
      <c r="AY314" s="82" t="s">
        <v>159</v>
      </c>
      <c r="BE314" s="145">
        <f>IF($N$314="základní",$J$314,0)</f>
        <v>0</v>
      </c>
      <c r="BF314" s="145">
        <f>IF($N$314="snížená",$J$314,0)</f>
        <v>0</v>
      </c>
      <c r="BG314" s="145">
        <f>IF($N$314="zákl. přenesená",$J$314,0)</f>
        <v>0</v>
      </c>
      <c r="BH314" s="145">
        <f>IF($N$314="sníž. přenesená",$J$314,0)</f>
        <v>0</v>
      </c>
      <c r="BI314" s="145">
        <f>IF($N$314="nulová",$J$314,0)</f>
        <v>0</v>
      </c>
      <c r="BJ314" s="82" t="s">
        <v>75</v>
      </c>
      <c r="BK314" s="145">
        <f>ROUND($I$314*$H$314,2)</f>
        <v>0</v>
      </c>
      <c r="BL314" s="82" t="s">
        <v>268</v>
      </c>
      <c r="BM314" s="82" t="s">
        <v>532</v>
      </c>
    </row>
    <row r="315" spans="2:47" s="6" customFormat="1" ht="14.25" customHeight="1">
      <c r="B315" s="85"/>
      <c r="D315" s="146" t="s">
        <v>169</v>
      </c>
      <c r="F315" s="147" t="s">
        <v>533</v>
      </c>
      <c r="L315" s="85"/>
      <c r="M315" s="148"/>
      <c r="T315" s="149"/>
      <c r="AT315" s="6" t="s">
        <v>169</v>
      </c>
      <c r="AU315" s="6" t="s">
        <v>77</v>
      </c>
    </row>
    <row r="316" spans="2:65" s="6" customFormat="1" ht="13.5" customHeight="1">
      <c r="B316" s="85"/>
      <c r="C316" s="163" t="s">
        <v>534</v>
      </c>
      <c r="D316" s="163" t="s">
        <v>181</v>
      </c>
      <c r="E316" s="164" t="s">
        <v>535</v>
      </c>
      <c r="F316" s="165" t="s">
        <v>536</v>
      </c>
      <c r="G316" s="166" t="s">
        <v>413</v>
      </c>
      <c r="H316" s="167">
        <v>5</v>
      </c>
      <c r="I316" s="168"/>
      <c r="J316" s="169">
        <f>ROUND($I$316*$H$316,2)</f>
        <v>0</v>
      </c>
      <c r="K316" s="165"/>
      <c r="L316" s="170"/>
      <c r="M316" s="171"/>
      <c r="N316" s="172" t="s">
        <v>39</v>
      </c>
      <c r="P316" s="143">
        <f>$O$316*$H$316</f>
        <v>0</v>
      </c>
      <c r="Q316" s="143">
        <v>0</v>
      </c>
      <c r="R316" s="143">
        <f>$Q$316*$H$316</f>
        <v>0</v>
      </c>
      <c r="S316" s="143">
        <v>0</v>
      </c>
      <c r="T316" s="144">
        <f>$S$316*$H$316</f>
        <v>0</v>
      </c>
      <c r="AR316" s="82" t="s">
        <v>381</v>
      </c>
      <c r="AT316" s="82" t="s">
        <v>181</v>
      </c>
      <c r="AU316" s="82" t="s">
        <v>77</v>
      </c>
      <c r="AY316" s="6" t="s">
        <v>159</v>
      </c>
      <c r="BE316" s="145">
        <f>IF($N$316="základní",$J$316,0)</f>
        <v>0</v>
      </c>
      <c r="BF316" s="145">
        <f>IF($N$316="snížená",$J$316,0)</f>
        <v>0</v>
      </c>
      <c r="BG316" s="145">
        <f>IF($N$316="zákl. přenesená",$J$316,0)</f>
        <v>0</v>
      </c>
      <c r="BH316" s="145">
        <f>IF($N$316="sníž. přenesená",$J$316,0)</f>
        <v>0</v>
      </c>
      <c r="BI316" s="145">
        <f>IF($N$316="nulová",$J$316,0)</f>
        <v>0</v>
      </c>
      <c r="BJ316" s="82" t="s">
        <v>75</v>
      </c>
      <c r="BK316" s="145">
        <f>ROUND($I$316*$H$316,2)</f>
        <v>0</v>
      </c>
      <c r="BL316" s="82" t="s">
        <v>268</v>
      </c>
      <c r="BM316" s="82" t="s">
        <v>537</v>
      </c>
    </row>
    <row r="317" spans="2:47" s="6" customFormat="1" ht="28.5" customHeight="1">
      <c r="B317" s="85"/>
      <c r="D317" s="146" t="s">
        <v>441</v>
      </c>
      <c r="F317" s="178" t="s">
        <v>538</v>
      </c>
      <c r="L317" s="85"/>
      <c r="M317" s="148"/>
      <c r="T317" s="149"/>
      <c r="AT317" s="6" t="s">
        <v>441</v>
      </c>
      <c r="AU317" s="6" t="s">
        <v>77</v>
      </c>
    </row>
    <row r="318" spans="2:65" s="6" customFormat="1" ht="13.5" customHeight="1">
      <c r="B318" s="85"/>
      <c r="C318" s="134" t="s">
        <v>539</v>
      </c>
      <c r="D318" s="134" t="s">
        <v>162</v>
      </c>
      <c r="E318" s="135" t="s">
        <v>540</v>
      </c>
      <c r="F318" s="136" t="s">
        <v>541</v>
      </c>
      <c r="G318" s="137" t="s">
        <v>177</v>
      </c>
      <c r="H318" s="138">
        <v>12</v>
      </c>
      <c r="I318" s="139"/>
      <c r="J318" s="140">
        <f>ROUND($I$318*$H$318,2)</f>
        <v>0</v>
      </c>
      <c r="K318" s="136" t="s">
        <v>166</v>
      </c>
      <c r="L318" s="85"/>
      <c r="M318" s="141"/>
      <c r="N318" s="142" t="s">
        <v>39</v>
      </c>
      <c r="P318" s="143">
        <f>$O$318*$H$318</f>
        <v>0</v>
      </c>
      <c r="Q318" s="143">
        <v>0</v>
      </c>
      <c r="R318" s="143">
        <f>$Q$318*$H$318</f>
        <v>0</v>
      </c>
      <c r="S318" s="143">
        <v>0.024</v>
      </c>
      <c r="T318" s="144">
        <f>$S$318*$H$318</f>
        <v>0.28800000000000003</v>
      </c>
      <c r="AR318" s="82" t="s">
        <v>268</v>
      </c>
      <c r="AT318" s="82" t="s">
        <v>162</v>
      </c>
      <c r="AU318" s="82" t="s">
        <v>77</v>
      </c>
      <c r="AY318" s="6" t="s">
        <v>159</v>
      </c>
      <c r="BE318" s="145">
        <f>IF($N$318="základní",$J$318,0)</f>
        <v>0</v>
      </c>
      <c r="BF318" s="145">
        <f>IF($N$318="snížená",$J$318,0)</f>
        <v>0</v>
      </c>
      <c r="BG318" s="145">
        <f>IF($N$318="zákl. přenesená",$J$318,0)</f>
        <v>0</v>
      </c>
      <c r="BH318" s="145">
        <f>IF($N$318="sníž. přenesená",$J$318,0)</f>
        <v>0</v>
      </c>
      <c r="BI318" s="145">
        <f>IF($N$318="nulová",$J$318,0)</f>
        <v>0</v>
      </c>
      <c r="BJ318" s="82" t="s">
        <v>75</v>
      </c>
      <c r="BK318" s="145">
        <f>ROUND($I$318*$H$318,2)</f>
        <v>0</v>
      </c>
      <c r="BL318" s="82" t="s">
        <v>268</v>
      </c>
      <c r="BM318" s="82" t="s">
        <v>542</v>
      </c>
    </row>
    <row r="319" spans="2:47" s="6" customFormat="1" ht="24.75" customHeight="1">
      <c r="B319" s="85"/>
      <c r="D319" s="146" t="s">
        <v>169</v>
      </c>
      <c r="F319" s="147" t="s">
        <v>543</v>
      </c>
      <c r="L319" s="85"/>
      <c r="M319" s="148"/>
      <c r="T319" s="149"/>
      <c r="AT319" s="6" t="s">
        <v>169</v>
      </c>
      <c r="AU319" s="6" t="s">
        <v>77</v>
      </c>
    </row>
    <row r="320" spans="2:65" s="6" customFormat="1" ht="13.5" customHeight="1">
      <c r="B320" s="85"/>
      <c r="C320" s="134" t="s">
        <v>544</v>
      </c>
      <c r="D320" s="134" t="s">
        <v>162</v>
      </c>
      <c r="E320" s="135" t="s">
        <v>545</v>
      </c>
      <c r="F320" s="136" t="s">
        <v>546</v>
      </c>
      <c r="G320" s="137" t="s">
        <v>471</v>
      </c>
      <c r="H320" s="179"/>
      <c r="I320" s="139"/>
      <c r="J320" s="140">
        <f>ROUND($I$320*$H$320,2)</f>
        <v>0</v>
      </c>
      <c r="K320" s="136" t="s">
        <v>166</v>
      </c>
      <c r="L320" s="85"/>
      <c r="M320" s="141"/>
      <c r="N320" s="142" t="s">
        <v>39</v>
      </c>
      <c r="P320" s="143">
        <f>$O$320*$H$320</f>
        <v>0</v>
      </c>
      <c r="Q320" s="143">
        <v>0</v>
      </c>
      <c r="R320" s="143">
        <f>$Q$320*$H$320</f>
        <v>0</v>
      </c>
      <c r="S320" s="143">
        <v>0</v>
      </c>
      <c r="T320" s="144">
        <f>$S$320*$H$320</f>
        <v>0</v>
      </c>
      <c r="AR320" s="82" t="s">
        <v>268</v>
      </c>
      <c r="AT320" s="82" t="s">
        <v>162</v>
      </c>
      <c r="AU320" s="82" t="s">
        <v>77</v>
      </c>
      <c r="AY320" s="6" t="s">
        <v>159</v>
      </c>
      <c r="BE320" s="145">
        <f>IF($N$320="základní",$J$320,0)</f>
        <v>0</v>
      </c>
      <c r="BF320" s="145">
        <f>IF($N$320="snížená",$J$320,0)</f>
        <v>0</v>
      </c>
      <c r="BG320" s="145">
        <f>IF($N$320="zákl. přenesená",$J$320,0)</f>
        <v>0</v>
      </c>
      <c r="BH320" s="145">
        <f>IF($N$320="sníž. přenesená",$J$320,0)</f>
        <v>0</v>
      </c>
      <c r="BI320" s="145">
        <f>IF($N$320="nulová",$J$320,0)</f>
        <v>0</v>
      </c>
      <c r="BJ320" s="82" t="s">
        <v>75</v>
      </c>
      <c r="BK320" s="145">
        <f>ROUND($I$320*$H$320,2)</f>
        <v>0</v>
      </c>
      <c r="BL320" s="82" t="s">
        <v>268</v>
      </c>
      <c r="BM320" s="82" t="s">
        <v>547</v>
      </c>
    </row>
    <row r="321" spans="2:47" s="6" customFormat="1" ht="24.75" customHeight="1">
      <c r="B321" s="85"/>
      <c r="D321" s="146" t="s">
        <v>169</v>
      </c>
      <c r="F321" s="147" t="s">
        <v>548</v>
      </c>
      <c r="L321" s="85"/>
      <c r="M321" s="148"/>
      <c r="T321" s="149"/>
      <c r="AT321" s="6" t="s">
        <v>169</v>
      </c>
      <c r="AU321" s="6" t="s">
        <v>77</v>
      </c>
    </row>
    <row r="322" spans="2:63" s="123" customFormat="1" ht="30" customHeight="1">
      <c r="B322" s="124"/>
      <c r="D322" s="125" t="s">
        <v>67</v>
      </c>
      <c r="E322" s="132" t="s">
        <v>549</v>
      </c>
      <c r="F322" s="132" t="s">
        <v>550</v>
      </c>
      <c r="J322" s="133">
        <f>$BK$322</f>
        <v>0</v>
      </c>
      <c r="L322" s="124"/>
      <c r="M322" s="128"/>
      <c r="P322" s="129">
        <f>SUM($P$323:$P$330)</f>
        <v>0</v>
      </c>
      <c r="R322" s="129">
        <f>SUM($R$323:$R$330)</f>
        <v>0</v>
      </c>
      <c r="T322" s="130">
        <f>SUM($T$323:$T$330)</f>
        <v>0.40626300000000004</v>
      </c>
      <c r="AR322" s="125" t="s">
        <v>77</v>
      </c>
      <c r="AT322" s="125" t="s">
        <v>67</v>
      </c>
      <c r="AU322" s="125" t="s">
        <v>75</v>
      </c>
      <c r="AY322" s="125" t="s">
        <v>159</v>
      </c>
      <c r="BK322" s="131">
        <f>SUM($BK$323:$BK$330)</f>
        <v>0</v>
      </c>
    </row>
    <row r="323" spans="2:65" s="6" customFormat="1" ht="13.5" customHeight="1">
      <c r="B323" s="85"/>
      <c r="C323" s="134" t="s">
        <v>551</v>
      </c>
      <c r="D323" s="134" t="s">
        <v>162</v>
      </c>
      <c r="E323" s="135" t="s">
        <v>552</v>
      </c>
      <c r="F323" s="136" t="s">
        <v>553</v>
      </c>
      <c r="G323" s="137" t="s">
        <v>479</v>
      </c>
      <c r="H323" s="138">
        <v>4</v>
      </c>
      <c r="I323" s="139"/>
      <c r="J323" s="140">
        <f>ROUND($I$323*$H$323,2)</f>
        <v>0</v>
      </c>
      <c r="K323" s="136"/>
      <c r="L323" s="85"/>
      <c r="M323" s="141"/>
      <c r="N323" s="142" t="s">
        <v>39</v>
      </c>
      <c r="P323" s="143">
        <f>$O$323*$H$323</f>
        <v>0</v>
      </c>
      <c r="Q323" s="143">
        <v>0</v>
      </c>
      <c r="R323" s="143">
        <f>$Q$323*$H$323</f>
        <v>0</v>
      </c>
      <c r="S323" s="143">
        <v>0</v>
      </c>
      <c r="T323" s="144">
        <f>$S$323*$H$323</f>
        <v>0</v>
      </c>
      <c r="AR323" s="82" t="s">
        <v>268</v>
      </c>
      <c r="AT323" s="82" t="s">
        <v>162</v>
      </c>
      <c r="AU323" s="82" t="s">
        <v>77</v>
      </c>
      <c r="AY323" s="6" t="s">
        <v>159</v>
      </c>
      <c r="BE323" s="145">
        <f>IF($N$323="základní",$J$323,0)</f>
        <v>0</v>
      </c>
      <c r="BF323" s="145">
        <f>IF($N$323="snížená",$J$323,0)</f>
        <v>0</v>
      </c>
      <c r="BG323" s="145">
        <f>IF($N$323="zákl. přenesená",$J$323,0)</f>
        <v>0</v>
      </c>
      <c r="BH323" s="145">
        <f>IF($N$323="sníž. přenesená",$J$323,0)</f>
        <v>0</v>
      </c>
      <c r="BI323" s="145">
        <f>IF($N$323="nulová",$J$323,0)</f>
        <v>0</v>
      </c>
      <c r="BJ323" s="82" t="s">
        <v>75</v>
      </c>
      <c r="BK323" s="145">
        <f>ROUND($I$323*$H$323,2)</f>
        <v>0</v>
      </c>
      <c r="BL323" s="82" t="s">
        <v>268</v>
      </c>
      <c r="BM323" s="82" t="s">
        <v>554</v>
      </c>
    </row>
    <row r="324" spans="2:47" s="6" customFormat="1" ht="28.5" customHeight="1">
      <c r="B324" s="85"/>
      <c r="D324" s="146" t="s">
        <v>441</v>
      </c>
      <c r="F324" s="178" t="s">
        <v>555</v>
      </c>
      <c r="L324" s="85"/>
      <c r="M324" s="148"/>
      <c r="T324" s="149"/>
      <c r="AT324" s="6" t="s">
        <v>441</v>
      </c>
      <c r="AU324" s="6" t="s">
        <v>77</v>
      </c>
    </row>
    <row r="325" spans="2:65" s="6" customFormat="1" ht="13.5" customHeight="1">
      <c r="B325" s="85"/>
      <c r="C325" s="134" t="s">
        <v>556</v>
      </c>
      <c r="D325" s="134" t="s">
        <v>162</v>
      </c>
      <c r="E325" s="135" t="s">
        <v>557</v>
      </c>
      <c r="F325" s="136" t="s">
        <v>558</v>
      </c>
      <c r="G325" s="137" t="s">
        <v>479</v>
      </c>
      <c r="H325" s="138">
        <v>4</v>
      </c>
      <c r="I325" s="139"/>
      <c r="J325" s="140">
        <f>ROUND($I$325*$H$325,2)</f>
        <v>0</v>
      </c>
      <c r="K325" s="136"/>
      <c r="L325" s="85"/>
      <c r="M325" s="141"/>
      <c r="N325" s="142" t="s">
        <v>39</v>
      </c>
      <c r="P325" s="143">
        <f>$O$325*$H$325</f>
        <v>0</v>
      </c>
      <c r="Q325" s="143">
        <v>0</v>
      </c>
      <c r="R325" s="143">
        <f>$Q$325*$H$325</f>
        <v>0</v>
      </c>
      <c r="S325" s="143">
        <v>0</v>
      </c>
      <c r="T325" s="144">
        <f>$S$325*$H$325</f>
        <v>0</v>
      </c>
      <c r="AR325" s="82" t="s">
        <v>268</v>
      </c>
      <c r="AT325" s="82" t="s">
        <v>162</v>
      </c>
      <c r="AU325" s="82" t="s">
        <v>77</v>
      </c>
      <c r="AY325" s="6" t="s">
        <v>159</v>
      </c>
      <c r="BE325" s="145">
        <f>IF($N$325="základní",$J$325,0)</f>
        <v>0</v>
      </c>
      <c r="BF325" s="145">
        <f>IF($N$325="snížená",$J$325,0)</f>
        <v>0</v>
      </c>
      <c r="BG325" s="145">
        <f>IF($N$325="zákl. přenesená",$J$325,0)</f>
        <v>0</v>
      </c>
      <c r="BH325" s="145">
        <f>IF($N$325="sníž. přenesená",$J$325,0)</f>
        <v>0</v>
      </c>
      <c r="BI325" s="145">
        <f>IF($N$325="nulová",$J$325,0)</f>
        <v>0</v>
      </c>
      <c r="BJ325" s="82" t="s">
        <v>75</v>
      </c>
      <c r="BK325" s="145">
        <f>ROUND($I$325*$H$325,2)</f>
        <v>0</v>
      </c>
      <c r="BL325" s="82" t="s">
        <v>268</v>
      </c>
      <c r="BM325" s="82" t="s">
        <v>559</v>
      </c>
    </row>
    <row r="326" spans="2:47" s="6" customFormat="1" ht="28.5" customHeight="1">
      <c r="B326" s="85"/>
      <c r="D326" s="146" t="s">
        <v>441</v>
      </c>
      <c r="F326" s="178" t="s">
        <v>555</v>
      </c>
      <c r="L326" s="85"/>
      <c r="M326" s="148"/>
      <c r="T326" s="149"/>
      <c r="AT326" s="6" t="s">
        <v>441</v>
      </c>
      <c r="AU326" s="6" t="s">
        <v>77</v>
      </c>
    </row>
    <row r="327" spans="2:65" s="6" customFormat="1" ht="13.5" customHeight="1">
      <c r="B327" s="85"/>
      <c r="C327" s="134" t="s">
        <v>560</v>
      </c>
      <c r="D327" s="134" t="s">
        <v>162</v>
      </c>
      <c r="E327" s="135" t="s">
        <v>561</v>
      </c>
      <c r="F327" s="136" t="s">
        <v>562</v>
      </c>
      <c r="G327" s="137" t="s">
        <v>165</v>
      </c>
      <c r="H327" s="138">
        <v>12.311</v>
      </c>
      <c r="I327" s="139"/>
      <c r="J327" s="140">
        <f>ROUND($I$327*$H$327,2)</f>
        <v>0</v>
      </c>
      <c r="K327" s="136"/>
      <c r="L327" s="85"/>
      <c r="M327" s="141"/>
      <c r="N327" s="142" t="s">
        <v>39</v>
      </c>
      <c r="P327" s="143">
        <f>$O$327*$H$327</f>
        <v>0</v>
      </c>
      <c r="Q327" s="143">
        <v>0</v>
      </c>
      <c r="R327" s="143">
        <f>$Q$327*$H$327</f>
        <v>0</v>
      </c>
      <c r="S327" s="143">
        <v>0.033</v>
      </c>
      <c r="T327" s="144">
        <f>$S$327*$H$327</f>
        <v>0.40626300000000004</v>
      </c>
      <c r="AR327" s="82" t="s">
        <v>268</v>
      </c>
      <c r="AT327" s="82" t="s">
        <v>162</v>
      </c>
      <c r="AU327" s="82" t="s">
        <v>77</v>
      </c>
      <c r="AY327" s="6" t="s">
        <v>159</v>
      </c>
      <c r="BE327" s="145">
        <f>IF($N$327="základní",$J$327,0)</f>
        <v>0</v>
      </c>
      <c r="BF327" s="145">
        <f>IF($N$327="snížená",$J$327,0)</f>
        <v>0</v>
      </c>
      <c r="BG327" s="145">
        <f>IF($N$327="zákl. přenesená",$J$327,0)</f>
        <v>0</v>
      </c>
      <c r="BH327" s="145">
        <f>IF($N$327="sníž. přenesená",$J$327,0)</f>
        <v>0</v>
      </c>
      <c r="BI327" s="145">
        <f>IF($N$327="nulová",$J$327,0)</f>
        <v>0</v>
      </c>
      <c r="BJ327" s="82" t="s">
        <v>75</v>
      </c>
      <c r="BK327" s="145">
        <f>ROUND($I$327*$H$327,2)</f>
        <v>0</v>
      </c>
      <c r="BL327" s="82" t="s">
        <v>268</v>
      </c>
      <c r="BM327" s="82" t="s">
        <v>563</v>
      </c>
    </row>
    <row r="328" spans="2:51" s="6" customFormat="1" ht="13.5" customHeight="1">
      <c r="B328" s="150"/>
      <c r="D328" s="146" t="s">
        <v>171</v>
      </c>
      <c r="E328" s="153"/>
      <c r="F328" s="153" t="s">
        <v>564</v>
      </c>
      <c r="H328" s="154">
        <v>12.311</v>
      </c>
      <c r="L328" s="150"/>
      <c r="M328" s="155"/>
      <c r="T328" s="156"/>
      <c r="AT328" s="152" t="s">
        <v>171</v>
      </c>
      <c r="AU328" s="152" t="s">
        <v>77</v>
      </c>
      <c r="AV328" s="152" t="s">
        <v>77</v>
      </c>
      <c r="AW328" s="152" t="s">
        <v>125</v>
      </c>
      <c r="AX328" s="152" t="s">
        <v>75</v>
      </c>
      <c r="AY328" s="152" t="s">
        <v>159</v>
      </c>
    </row>
    <row r="329" spans="2:65" s="6" customFormat="1" ht="13.5" customHeight="1">
      <c r="B329" s="85"/>
      <c r="C329" s="134" t="s">
        <v>565</v>
      </c>
      <c r="D329" s="134" t="s">
        <v>162</v>
      </c>
      <c r="E329" s="135" t="s">
        <v>566</v>
      </c>
      <c r="F329" s="136" t="s">
        <v>567</v>
      </c>
      <c r="G329" s="137" t="s">
        <v>471</v>
      </c>
      <c r="H329" s="179"/>
      <c r="I329" s="139"/>
      <c r="J329" s="140">
        <f>ROUND($I$329*$H$329,2)</f>
        <v>0</v>
      </c>
      <c r="K329" s="136" t="s">
        <v>166</v>
      </c>
      <c r="L329" s="85"/>
      <c r="M329" s="141"/>
      <c r="N329" s="142" t="s">
        <v>39</v>
      </c>
      <c r="P329" s="143">
        <f>$O$329*$H$329</f>
        <v>0</v>
      </c>
      <c r="Q329" s="143">
        <v>0</v>
      </c>
      <c r="R329" s="143">
        <f>$Q$329*$H$329</f>
        <v>0</v>
      </c>
      <c r="S329" s="143">
        <v>0</v>
      </c>
      <c r="T329" s="144">
        <f>$S$329*$H$329</f>
        <v>0</v>
      </c>
      <c r="AR329" s="82" t="s">
        <v>268</v>
      </c>
      <c r="AT329" s="82" t="s">
        <v>162</v>
      </c>
      <c r="AU329" s="82" t="s">
        <v>77</v>
      </c>
      <c r="AY329" s="6" t="s">
        <v>159</v>
      </c>
      <c r="BE329" s="145">
        <f>IF($N$329="základní",$J$329,0)</f>
        <v>0</v>
      </c>
      <c r="BF329" s="145">
        <f>IF($N$329="snížená",$J$329,0)</f>
        <v>0</v>
      </c>
      <c r="BG329" s="145">
        <f>IF($N$329="zákl. přenesená",$J$329,0)</f>
        <v>0</v>
      </c>
      <c r="BH329" s="145">
        <f>IF($N$329="sníž. přenesená",$J$329,0)</f>
        <v>0</v>
      </c>
      <c r="BI329" s="145">
        <f>IF($N$329="nulová",$J$329,0)</f>
        <v>0</v>
      </c>
      <c r="BJ329" s="82" t="s">
        <v>75</v>
      </c>
      <c r="BK329" s="145">
        <f>ROUND($I$329*$H$329,2)</f>
        <v>0</v>
      </c>
      <c r="BL329" s="82" t="s">
        <v>268</v>
      </c>
      <c r="BM329" s="82" t="s">
        <v>568</v>
      </c>
    </row>
    <row r="330" spans="2:47" s="6" customFormat="1" ht="24.75" customHeight="1">
      <c r="B330" s="85"/>
      <c r="D330" s="146" t="s">
        <v>169</v>
      </c>
      <c r="F330" s="147" t="s">
        <v>569</v>
      </c>
      <c r="L330" s="85"/>
      <c r="M330" s="148"/>
      <c r="T330" s="149"/>
      <c r="AT330" s="6" t="s">
        <v>169</v>
      </c>
      <c r="AU330" s="6" t="s">
        <v>77</v>
      </c>
    </row>
    <row r="331" spans="2:63" s="123" customFormat="1" ht="30" customHeight="1">
      <c r="B331" s="124"/>
      <c r="D331" s="125" t="s">
        <v>67</v>
      </c>
      <c r="E331" s="132" t="s">
        <v>570</v>
      </c>
      <c r="F331" s="132" t="s">
        <v>571</v>
      </c>
      <c r="J331" s="133">
        <f>$BK$331</f>
        <v>0</v>
      </c>
      <c r="L331" s="124"/>
      <c r="M331" s="128"/>
      <c r="P331" s="129">
        <f>SUM($P$332:$P$362)</f>
        <v>0</v>
      </c>
      <c r="R331" s="129">
        <f>SUM($R$332:$R$362)</f>
        <v>0.0495</v>
      </c>
      <c r="T331" s="130">
        <f>SUM($T$332:$T$362)</f>
        <v>2.2323122000000004</v>
      </c>
      <c r="AR331" s="125" t="s">
        <v>77</v>
      </c>
      <c r="AT331" s="125" t="s">
        <v>67</v>
      </c>
      <c r="AU331" s="125" t="s">
        <v>75</v>
      </c>
      <c r="AY331" s="125" t="s">
        <v>159</v>
      </c>
      <c r="BK331" s="131">
        <f>SUM($BK$332:$BK$362)</f>
        <v>0</v>
      </c>
    </row>
    <row r="332" spans="2:65" s="6" customFormat="1" ht="13.5" customHeight="1">
      <c r="B332" s="85"/>
      <c r="C332" s="134" t="s">
        <v>572</v>
      </c>
      <c r="D332" s="134" t="s">
        <v>162</v>
      </c>
      <c r="E332" s="135" t="s">
        <v>573</v>
      </c>
      <c r="F332" s="136" t="s">
        <v>574</v>
      </c>
      <c r="G332" s="137" t="s">
        <v>165</v>
      </c>
      <c r="H332" s="138">
        <v>4.4</v>
      </c>
      <c r="I332" s="139"/>
      <c r="J332" s="140">
        <f>ROUND($I$332*$H$332,2)</f>
        <v>0</v>
      </c>
      <c r="K332" s="136" t="s">
        <v>166</v>
      </c>
      <c r="L332" s="85"/>
      <c r="M332" s="141"/>
      <c r="N332" s="142" t="s">
        <v>39</v>
      </c>
      <c r="P332" s="143">
        <f>$O$332*$H$332</f>
        <v>0</v>
      </c>
      <c r="Q332" s="143">
        <v>0.0038</v>
      </c>
      <c r="R332" s="143">
        <f>$Q$332*$H$332</f>
        <v>0.016720000000000002</v>
      </c>
      <c r="S332" s="143">
        <v>0</v>
      </c>
      <c r="T332" s="144">
        <f>$S$332*$H$332</f>
        <v>0</v>
      </c>
      <c r="AR332" s="82" t="s">
        <v>268</v>
      </c>
      <c r="AT332" s="82" t="s">
        <v>162</v>
      </c>
      <c r="AU332" s="82" t="s">
        <v>77</v>
      </c>
      <c r="AY332" s="6" t="s">
        <v>159</v>
      </c>
      <c r="BE332" s="145">
        <f>IF($N$332="základní",$J$332,0)</f>
        <v>0</v>
      </c>
      <c r="BF332" s="145">
        <f>IF($N$332="snížená",$J$332,0)</f>
        <v>0</v>
      </c>
      <c r="BG332" s="145">
        <f>IF($N$332="zákl. přenesená",$J$332,0)</f>
        <v>0</v>
      </c>
      <c r="BH332" s="145">
        <f>IF($N$332="sníž. přenesená",$J$332,0)</f>
        <v>0</v>
      </c>
      <c r="BI332" s="145">
        <f>IF($N$332="nulová",$J$332,0)</f>
        <v>0</v>
      </c>
      <c r="BJ332" s="82" t="s">
        <v>75</v>
      </c>
      <c r="BK332" s="145">
        <f>ROUND($I$332*$H$332,2)</f>
        <v>0</v>
      </c>
      <c r="BL332" s="82" t="s">
        <v>268</v>
      </c>
      <c r="BM332" s="82" t="s">
        <v>575</v>
      </c>
    </row>
    <row r="333" spans="2:47" s="6" customFormat="1" ht="24.75" customHeight="1">
      <c r="B333" s="85"/>
      <c r="D333" s="146" t="s">
        <v>169</v>
      </c>
      <c r="F333" s="147" t="s">
        <v>576</v>
      </c>
      <c r="L333" s="85"/>
      <c r="M333" s="148"/>
      <c r="T333" s="149"/>
      <c r="AT333" s="6" t="s">
        <v>169</v>
      </c>
      <c r="AU333" s="6" t="s">
        <v>77</v>
      </c>
    </row>
    <row r="334" spans="2:51" s="6" customFormat="1" ht="13.5" customHeight="1">
      <c r="B334" s="173"/>
      <c r="D334" s="151" t="s">
        <v>171</v>
      </c>
      <c r="E334" s="174"/>
      <c r="F334" s="175" t="s">
        <v>231</v>
      </c>
      <c r="H334" s="174"/>
      <c r="L334" s="173"/>
      <c r="M334" s="176"/>
      <c r="T334" s="177"/>
      <c r="AT334" s="174" t="s">
        <v>171</v>
      </c>
      <c r="AU334" s="174" t="s">
        <v>77</v>
      </c>
      <c r="AV334" s="174" t="s">
        <v>75</v>
      </c>
      <c r="AW334" s="174" t="s">
        <v>125</v>
      </c>
      <c r="AX334" s="174" t="s">
        <v>68</v>
      </c>
      <c r="AY334" s="174" t="s">
        <v>159</v>
      </c>
    </row>
    <row r="335" spans="2:51" s="6" customFormat="1" ht="13.5" customHeight="1">
      <c r="B335" s="150"/>
      <c r="D335" s="151" t="s">
        <v>171</v>
      </c>
      <c r="E335" s="152"/>
      <c r="F335" s="153" t="s">
        <v>577</v>
      </c>
      <c r="H335" s="154">
        <v>1.4</v>
      </c>
      <c r="L335" s="150"/>
      <c r="M335" s="155"/>
      <c r="T335" s="156"/>
      <c r="AT335" s="152" t="s">
        <v>171</v>
      </c>
      <c r="AU335" s="152" t="s">
        <v>77</v>
      </c>
      <c r="AV335" s="152" t="s">
        <v>77</v>
      </c>
      <c r="AW335" s="152" t="s">
        <v>125</v>
      </c>
      <c r="AX335" s="152" t="s">
        <v>68</v>
      </c>
      <c r="AY335" s="152" t="s">
        <v>159</v>
      </c>
    </row>
    <row r="336" spans="2:51" s="6" customFormat="1" ht="13.5" customHeight="1">
      <c r="B336" s="150"/>
      <c r="D336" s="151" t="s">
        <v>171</v>
      </c>
      <c r="E336" s="152"/>
      <c r="F336" s="153" t="s">
        <v>578</v>
      </c>
      <c r="H336" s="154">
        <v>3</v>
      </c>
      <c r="L336" s="150"/>
      <c r="M336" s="155"/>
      <c r="T336" s="156"/>
      <c r="AT336" s="152" t="s">
        <v>171</v>
      </c>
      <c r="AU336" s="152" t="s">
        <v>77</v>
      </c>
      <c r="AV336" s="152" t="s">
        <v>77</v>
      </c>
      <c r="AW336" s="152" t="s">
        <v>125</v>
      </c>
      <c r="AX336" s="152" t="s">
        <v>68</v>
      </c>
      <c r="AY336" s="152" t="s">
        <v>159</v>
      </c>
    </row>
    <row r="337" spans="2:51" s="6" customFormat="1" ht="13.5" customHeight="1">
      <c r="B337" s="157"/>
      <c r="D337" s="151" t="s">
        <v>171</v>
      </c>
      <c r="E337" s="158" t="s">
        <v>105</v>
      </c>
      <c r="F337" s="159" t="s">
        <v>174</v>
      </c>
      <c r="H337" s="160">
        <v>4.4</v>
      </c>
      <c r="L337" s="157"/>
      <c r="M337" s="161"/>
      <c r="T337" s="162"/>
      <c r="AT337" s="158" t="s">
        <v>171</v>
      </c>
      <c r="AU337" s="158" t="s">
        <v>77</v>
      </c>
      <c r="AV337" s="158" t="s">
        <v>167</v>
      </c>
      <c r="AW337" s="158" t="s">
        <v>125</v>
      </c>
      <c r="AX337" s="158" t="s">
        <v>75</v>
      </c>
      <c r="AY337" s="158" t="s">
        <v>159</v>
      </c>
    </row>
    <row r="338" spans="2:65" s="6" customFormat="1" ht="13.5" customHeight="1">
      <c r="B338" s="85"/>
      <c r="C338" s="163" t="s">
        <v>579</v>
      </c>
      <c r="D338" s="163" t="s">
        <v>181</v>
      </c>
      <c r="E338" s="164" t="s">
        <v>580</v>
      </c>
      <c r="F338" s="165" t="s">
        <v>581</v>
      </c>
      <c r="G338" s="166" t="s">
        <v>165</v>
      </c>
      <c r="H338" s="167">
        <v>4.84</v>
      </c>
      <c r="I338" s="168"/>
      <c r="J338" s="169">
        <f>ROUND($I$338*$H$338,2)</f>
        <v>0</v>
      </c>
      <c r="K338" s="165"/>
      <c r="L338" s="170"/>
      <c r="M338" s="171"/>
      <c r="N338" s="172" t="s">
        <v>39</v>
      </c>
      <c r="P338" s="143">
        <f>$O$338*$H$338</f>
        <v>0</v>
      </c>
      <c r="Q338" s="143">
        <v>0</v>
      </c>
      <c r="R338" s="143">
        <f>$Q$338*$H$338</f>
        <v>0</v>
      </c>
      <c r="S338" s="143">
        <v>0</v>
      </c>
      <c r="T338" s="144">
        <f>$S$338*$H$338</f>
        <v>0</v>
      </c>
      <c r="AR338" s="82" t="s">
        <v>381</v>
      </c>
      <c r="AT338" s="82" t="s">
        <v>181</v>
      </c>
      <c r="AU338" s="82" t="s">
        <v>77</v>
      </c>
      <c r="AY338" s="6" t="s">
        <v>159</v>
      </c>
      <c r="BE338" s="145">
        <f>IF($N$338="základní",$J$338,0)</f>
        <v>0</v>
      </c>
      <c r="BF338" s="145">
        <f>IF($N$338="snížená",$J$338,0)</f>
        <v>0</v>
      </c>
      <c r="BG338" s="145">
        <f>IF($N$338="zákl. přenesená",$J$338,0)</f>
        <v>0</v>
      </c>
      <c r="BH338" s="145">
        <f>IF($N$338="sníž. přenesená",$J$338,0)</f>
        <v>0</v>
      </c>
      <c r="BI338" s="145">
        <f>IF($N$338="nulová",$J$338,0)</f>
        <v>0</v>
      </c>
      <c r="BJ338" s="82" t="s">
        <v>75</v>
      </c>
      <c r="BK338" s="145">
        <f>ROUND($I$338*$H$338,2)</f>
        <v>0</v>
      </c>
      <c r="BL338" s="82" t="s">
        <v>268</v>
      </c>
      <c r="BM338" s="82" t="s">
        <v>582</v>
      </c>
    </row>
    <row r="339" spans="2:47" s="6" customFormat="1" ht="14.25" customHeight="1">
      <c r="B339" s="85"/>
      <c r="D339" s="146" t="s">
        <v>169</v>
      </c>
      <c r="F339" s="147" t="s">
        <v>581</v>
      </c>
      <c r="L339" s="85"/>
      <c r="M339" s="148"/>
      <c r="T339" s="149"/>
      <c r="AT339" s="6" t="s">
        <v>169</v>
      </c>
      <c r="AU339" s="6" t="s">
        <v>77</v>
      </c>
    </row>
    <row r="340" spans="2:47" s="6" customFormat="1" ht="28.5" customHeight="1">
      <c r="B340" s="85"/>
      <c r="D340" s="151" t="s">
        <v>441</v>
      </c>
      <c r="F340" s="178" t="s">
        <v>583</v>
      </c>
      <c r="L340" s="85"/>
      <c r="M340" s="148"/>
      <c r="T340" s="149"/>
      <c r="AT340" s="6" t="s">
        <v>441</v>
      </c>
      <c r="AU340" s="6" t="s">
        <v>77</v>
      </c>
    </row>
    <row r="341" spans="2:51" s="6" customFormat="1" ht="13.5" customHeight="1">
      <c r="B341" s="150"/>
      <c r="D341" s="151" t="s">
        <v>171</v>
      </c>
      <c r="E341" s="152"/>
      <c r="F341" s="153" t="s">
        <v>584</v>
      </c>
      <c r="H341" s="154">
        <v>4.84</v>
      </c>
      <c r="L341" s="150"/>
      <c r="M341" s="155"/>
      <c r="T341" s="156"/>
      <c r="AT341" s="152" t="s">
        <v>171</v>
      </c>
      <c r="AU341" s="152" t="s">
        <v>77</v>
      </c>
      <c r="AV341" s="152" t="s">
        <v>77</v>
      </c>
      <c r="AW341" s="152" t="s">
        <v>125</v>
      </c>
      <c r="AX341" s="152" t="s">
        <v>68</v>
      </c>
      <c r="AY341" s="152" t="s">
        <v>159</v>
      </c>
    </row>
    <row r="342" spans="2:51" s="6" customFormat="1" ht="13.5" customHeight="1">
      <c r="B342" s="157"/>
      <c r="D342" s="151" t="s">
        <v>171</v>
      </c>
      <c r="E342" s="158"/>
      <c r="F342" s="159" t="s">
        <v>174</v>
      </c>
      <c r="H342" s="160">
        <v>4.84</v>
      </c>
      <c r="L342" s="157"/>
      <c r="M342" s="161"/>
      <c r="T342" s="162"/>
      <c r="AT342" s="158" t="s">
        <v>171</v>
      </c>
      <c r="AU342" s="158" t="s">
        <v>77</v>
      </c>
      <c r="AV342" s="158" t="s">
        <v>167</v>
      </c>
      <c r="AW342" s="158" t="s">
        <v>125</v>
      </c>
      <c r="AX342" s="158" t="s">
        <v>75</v>
      </c>
      <c r="AY342" s="158" t="s">
        <v>159</v>
      </c>
    </row>
    <row r="343" spans="2:65" s="6" customFormat="1" ht="13.5" customHeight="1">
      <c r="B343" s="85"/>
      <c r="C343" s="134" t="s">
        <v>585</v>
      </c>
      <c r="D343" s="134" t="s">
        <v>162</v>
      </c>
      <c r="E343" s="135" t="s">
        <v>586</v>
      </c>
      <c r="F343" s="136" t="s">
        <v>587</v>
      </c>
      <c r="G343" s="137" t="s">
        <v>165</v>
      </c>
      <c r="H343" s="138">
        <v>82.01</v>
      </c>
      <c r="I343" s="139"/>
      <c r="J343" s="140">
        <f>ROUND($I$343*$H$343,2)</f>
        <v>0</v>
      </c>
      <c r="K343" s="136" t="s">
        <v>166</v>
      </c>
      <c r="L343" s="85"/>
      <c r="M343" s="141"/>
      <c r="N343" s="142" t="s">
        <v>39</v>
      </c>
      <c r="P343" s="143">
        <f>$O$343*$H$343</f>
        <v>0</v>
      </c>
      <c r="Q343" s="143">
        <v>0</v>
      </c>
      <c r="R343" s="143">
        <f>$Q$343*$H$343</f>
        <v>0</v>
      </c>
      <c r="S343" s="143">
        <v>0.02722</v>
      </c>
      <c r="T343" s="144">
        <f>$S$343*$H$343</f>
        <v>2.2323122000000004</v>
      </c>
      <c r="AR343" s="82" t="s">
        <v>268</v>
      </c>
      <c r="AT343" s="82" t="s">
        <v>162</v>
      </c>
      <c r="AU343" s="82" t="s">
        <v>77</v>
      </c>
      <c r="AY343" s="6" t="s">
        <v>159</v>
      </c>
      <c r="BE343" s="145">
        <f>IF($N$343="základní",$J$343,0)</f>
        <v>0</v>
      </c>
      <c r="BF343" s="145">
        <f>IF($N$343="snížená",$J$343,0)</f>
        <v>0</v>
      </c>
      <c r="BG343" s="145">
        <f>IF($N$343="zákl. přenesená",$J$343,0)</f>
        <v>0</v>
      </c>
      <c r="BH343" s="145">
        <f>IF($N$343="sníž. přenesená",$J$343,0)</f>
        <v>0</v>
      </c>
      <c r="BI343" s="145">
        <f>IF($N$343="nulová",$J$343,0)</f>
        <v>0</v>
      </c>
      <c r="BJ343" s="82" t="s">
        <v>75</v>
      </c>
      <c r="BK343" s="145">
        <f>ROUND($I$343*$H$343,2)</f>
        <v>0</v>
      </c>
      <c r="BL343" s="82" t="s">
        <v>268</v>
      </c>
      <c r="BM343" s="82" t="s">
        <v>588</v>
      </c>
    </row>
    <row r="344" spans="2:47" s="6" customFormat="1" ht="14.25" customHeight="1">
      <c r="B344" s="85"/>
      <c r="D344" s="146" t="s">
        <v>169</v>
      </c>
      <c r="F344" s="147" t="s">
        <v>587</v>
      </c>
      <c r="L344" s="85"/>
      <c r="M344" s="148"/>
      <c r="T344" s="149"/>
      <c r="AT344" s="6" t="s">
        <v>169</v>
      </c>
      <c r="AU344" s="6" t="s">
        <v>77</v>
      </c>
    </row>
    <row r="345" spans="2:51" s="6" customFormat="1" ht="13.5" customHeight="1">
      <c r="B345" s="150"/>
      <c r="D345" s="151" t="s">
        <v>171</v>
      </c>
      <c r="E345" s="152"/>
      <c r="F345" s="153" t="s">
        <v>589</v>
      </c>
      <c r="H345" s="154">
        <v>11.4</v>
      </c>
      <c r="L345" s="150"/>
      <c r="M345" s="155"/>
      <c r="T345" s="156"/>
      <c r="AT345" s="152" t="s">
        <v>171</v>
      </c>
      <c r="AU345" s="152" t="s">
        <v>77</v>
      </c>
      <c r="AV345" s="152" t="s">
        <v>77</v>
      </c>
      <c r="AW345" s="152" t="s">
        <v>125</v>
      </c>
      <c r="AX345" s="152" t="s">
        <v>68</v>
      </c>
      <c r="AY345" s="152" t="s">
        <v>159</v>
      </c>
    </row>
    <row r="346" spans="2:51" s="6" customFormat="1" ht="13.5" customHeight="1">
      <c r="B346" s="150"/>
      <c r="D346" s="151" t="s">
        <v>171</v>
      </c>
      <c r="E346" s="152"/>
      <c r="F346" s="153" t="s">
        <v>590</v>
      </c>
      <c r="H346" s="154">
        <v>11.5</v>
      </c>
      <c r="L346" s="150"/>
      <c r="M346" s="155"/>
      <c r="T346" s="156"/>
      <c r="AT346" s="152" t="s">
        <v>171</v>
      </c>
      <c r="AU346" s="152" t="s">
        <v>77</v>
      </c>
      <c r="AV346" s="152" t="s">
        <v>77</v>
      </c>
      <c r="AW346" s="152" t="s">
        <v>125</v>
      </c>
      <c r="AX346" s="152" t="s">
        <v>68</v>
      </c>
      <c r="AY346" s="152" t="s">
        <v>159</v>
      </c>
    </row>
    <row r="347" spans="2:51" s="6" customFormat="1" ht="13.5" customHeight="1">
      <c r="B347" s="150"/>
      <c r="D347" s="151" t="s">
        <v>171</v>
      </c>
      <c r="E347" s="152"/>
      <c r="F347" s="153" t="s">
        <v>591</v>
      </c>
      <c r="H347" s="154">
        <v>21.23</v>
      </c>
      <c r="L347" s="150"/>
      <c r="M347" s="155"/>
      <c r="T347" s="156"/>
      <c r="AT347" s="152" t="s">
        <v>171</v>
      </c>
      <c r="AU347" s="152" t="s">
        <v>77</v>
      </c>
      <c r="AV347" s="152" t="s">
        <v>77</v>
      </c>
      <c r="AW347" s="152" t="s">
        <v>125</v>
      </c>
      <c r="AX347" s="152" t="s">
        <v>68</v>
      </c>
      <c r="AY347" s="152" t="s">
        <v>159</v>
      </c>
    </row>
    <row r="348" spans="2:51" s="6" customFormat="1" ht="13.5" customHeight="1">
      <c r="B348" s="150"/>
      <c r="D348" s="151" t="s">
        <v>171</v>
      </c>
      <c r="E348" s="152"/>
      <c r="F348" s="153" t="s">
        <v>592</v>
      </c>
      <c r="H348" s="154">
        <v>19.6</v>
      </c>
      <c r="L348" s="150"/>
      <c r="M348" s="155"/>
      <c r="T348" s="156"/>
      <c r="AT348" s="152" t="s">
        <v>171</v>
      </c>
      <c r="AU348" s="152" t="s">
        <v>77</v>
      </c>
      <c r="AV348" s="152" t="s">
        <v>77</v>
      </c>
      <c r="AW348" s="152" t="s">
        <v>125</v>
      </c>
      <c r="AX348" s="152" t="s">
        <v>68</v>
      </c>
      <c r="AY348" s="152" t="s">
        <v>159</v>
      </c>
    </row>
    <row r="349" spans="2:51" s="6" customFormat="1" ht="13.5" customHeight="1">
      <c r="B349" s="150"/>
      <c r="D349" s="151" t="s">
        <v>171</v>
      </c>
      <c r="E349" s="152"/>
      <c r="F349" s="153" t="s">
        <v>593</v>
      </c>
      <c r="H349" s="154">
        <v>14.63</v>
      </c>
      <c r="L349" s="150"/>
      <c r="M349" s="155"/>
      <c r="T349" s="156"/>
      <c r="AT349" s="152" t="s">
        <v>171</v>
      </c>
      <c r="AU349" s="152" t="s">
        <v>77</v>
      </c>
      <c r="AV349" s="152" t="s">
        <v>77</v>
      </c>
      <c r="AW349" s="152" t="s">
        <v>125</v>
      </c>
      <c r="AX349" s="152" t="s">
        <v>68</v>
      </c>
      <c r="AY349" s="152" t="s">
        <v>159</v>
      </c>
    </row>
    <row r="350" spans="2:51" s="6" customFormat="1" ht="13.5" customHeight="1">
      <c r="B350" s="150"/>
      <c r="D350" s="151" t="s">
        <v>171</v>
      </c>
      <c r="E350" s="152"/>
      <c r="F350" s="153" t="s">
        <v>594</v>
      </c>
      <c r="H350" s="154">
        <v>3.65</v>
      </c>
      <c r="L350" s="150"/>
      <c r="M350" s="155"/>
      <c r="T350" s="156"/>
      <c r="AT350" s="152" t="s">
        <v>171</v>
      </c>
      <c r="AU350" s="152" t="s">
        <v>77</v>
      </c>
      <c r="AV350" s="152" t="s">
        <v>77</v>
      </c>
      <c r="AW350" s="152" t="s">
        <v>125</v>
      </c>
      <c r="AX350" s="152" t="s">
        <v>68</v>
      </c>
      <c r="AY350" s="152" t="s">
        <v>159</v>
      </c>
    </row>
    <row r="351" spans="2:51" s="6" customFormat="1" ht="13.5" customHeight="1">
      <c r="B351" s="157"/>
      <c r="D351" s="151" t="s">
        <v>171</v>
      </c>
      <c r="E351" s="158"/>
      <c r="F351" s="159" t="s">
        <v>174</v>
      </c>
      <c r="H351" s="160">
        <v>82.01</v>
      </c>
      <c r="L351" s="157"/>
      <c r="M351" s="161"/>
      <c r="T351" s="162"/>
      <c r="AT351" s="158" t="s">
        <v>171</v>
      </c>
      <c r="AU351" s="158" t="s">
        <v>77</v>
      </c>
      <c r="AV351" s="158" t="s">
        <v>167</v>
      </c>
      <c r="AW351" s="158" t="s">
        <v>125</v>
      </c>
      <c r="AX351" s="158" t="s">
        <v>75</v>
      </c>
      <c r="AY351" s="158" t="s">
        <v>159</v>
      </c>
    </row>
    <row r="352" spans="2:65" s="6" customFormat="1" ht="13.5" customHeight="1">
      <c r="B352" s="85"/>
      <c r="C352" s="134" t="s">
        <v>595</v>
      </c>
      <c r="D352" s="134" t="s">
        <v>162</v>
      </c>
      <c r="E352" s="135" t="s">
        <v>596</v>
      </c>
      <c r="F352" s="136" t="s">
        <v>597</v>
      </c>
      <c r="G352" s="137" t="s">
        <v>165</v>
      </c>
      <c r="H352" s="138">
        <v>4.4</v>
      </c>
      <c r="I352" s="139"/>
      <c r="J352" s="140">
        <f>ROUND($I$352*$H$352,2)</f>
        <v>0</v>
      </c>
      <c r="K352" s="136" t="s">
        <v>166</v>
      </c>
      <c r="L352" s="85"/>
      <c r="M352" s="141"/>
      <c r="N352" s="142" t="s">
        <v>39</v>
      </c>
      <c r="P352" s="143">
        <f>$O$352*$H$352</f>
        <v>0</v>
      </c>
      <c r="Q352" s="143">
        <v>0.0003</v>
      </c>
      <c r="R352" s="143">
        <f>$Q$352*$H$352</f>
        <v>0.00132</v>
      </c>
      <c r="S352" s="143">
        <v>0</v>
      </c>
      <c r="T352" s="144">
        <f>$S$352*$H$352</f>
        <v>0</v>
      </c>
      <c r="AR352" s="82" t="s">
        <v>268</v>
      </c>
      <c r="AT352" s="82" t="s">
        <v>162</v>
      </c>
      <c r="AU352" s="82" t="s">
        <v>77</v>
      </c>
      <c r="AY352" s="6" t="s">
        <v>159</v>
      </c>
      <c r="BE352" s="145">
        <f>IF($N$352="základní",$J$352,0)</f>
        <v>0</v>
      </c>
      <c r="BF352" s="145">
        <f>IF($N$352="snížená",$J$352,0)</f>
        <v>0</v>
      </c>
      <c r="BG352" s="145">
        <f>IF($N$352="zákl. přenesená",$J$352,0)</f>
        <v>0</v>
      </c>
      <c r="BH352" s="145">
        <f>IF($N$352="sníž. přenesená",$J$352,0)</f>
        <v>0</v>
      </c>
      <c r="BI352" s="145">
        <f>IF($N$352="nulová",$J$352,0)</f>
        <v>0</v>
      </c>
      <c r="BJ352" s="82" t="s">
        <v>75</v>
      </c>
      <c r="BK352" s="145">
        <f>ROUND($I$352*$H$352,2)</f>
        <v>0</v>
      </c>
      <c r="BL352" s="82" t="s">
        <v>268</v>
      </c>
      <c r="BM352" s="82" t="s">
        <v>598</v>
      </c>
    </row>
    <row r="353" spans="2:47" s="6" customFormat="1" ht="14.25" customHeight="1">
      <c r="B353" s="85"/>
      <c r="D353" s="146" t="s">
        <v>169</v>
      </c>
      <c r="F353" s="147" t="s">
        <v>599</v>
      </c>
      <c r="L353" s="85"/>
      <c r="M353" s="148"/>
      <c r="T353" s="149"/>
      <c r="AT353" s="6" t="s">
        <v>169</v>
      </c>
      <c r="AU353" s="6" t="s">
        <v>77</v>
      </c>
    </row>
    <row r="354" spans="2:51" s="6" customFormat="1" ht="13.5" customHeight="1">
      <c r="B354" s="150"/>
      <c r="D354" s="151" t="s">
        <v>171</v>
      </c>
      <c r="E354" s="152"/>
      <c r="F354" s="153" t="s">
        <v>105</v>
      </c>
      <c r="H354" s="154">
        <v>4.4</v>
      </c>
      <c r="L354" s="150"/>
      <c r="M354" s="155"/>
      <c r="T354" s="156"/>
      <c r="AT354" s="152" t="s">
        <v>171</v>
      </c>
      <c r="AU354" s="152" t="s">
        <v>77</v>
      </c>
      <c r="AV354" s="152" t="s">
        <v>77</v>
      </c>
      <c r="AW354" s="152" t="s">
        <v>125</v>
      </c>
      <c r="AX354" s="152" t="s">
        <v>75</v>
      </c>
      <c r="AY354" s="152" t="s">
        <v>159</v>
      </c>
    </row>
    <row r="355" spans="2:65" s="6" customFormat="1" ht="13.5" customHeight="1">
      <c r="B355" s="85"/>
      <c r="C355" s="134" t="s">
        <v>600</v>
      </c>
      <c r="D355" s="134" t="s">
        <v>162</v>
      </c>
      <c r="E355" s="135" t="s">
        <v>601</v>
      </c>
      <c r="F355" s="136" t="s">
        <v>602</v>
      </c>
      <c r="G355" s="137" t="s">
        <v>371</v>
      </c>
      <c r="H355" s="138">
        <v>21.4</v>
      </c>
      <c r="I355" s="139"/>
      <c r="J355" s="140">
        <f>ROUND($I$355*$H$355,2)</f>
        <v>0</v>
      </c>
      <c r="K355" s="136" t="s">
        <v>166</v>
      </c>
      <c r="L355" s="85"/>
      <c r="M355" s="141"/>
      <c r="N355" s="142" t="s">
        <v>39</v>
      </c>
      <c r="P355" s="143">
        <f>$O$355*$H$355</f>
        <v>0</v>
      </c>
      <c r="Q355" s="143">
        <v>0</v>
      </c>
      <c r="R355" s="143">
        <f>$Q$355*$H$355</f>
        <v>0</v>
      </c>
      <c r="S355" s="143">
        <v>0</v>
      </c>
      <c r="T355" s="144">
        <f>$S$355*$H$355</f>
        <v>0</v>
      </c>
      <c r="AR355" s="82" t="s">
        <v>268</v>
      </c>
      <c r="AT355" s="82" t="s">
        <v>162</v>
      </c>
      <c r="AU355" s="82" t="s">
        <v>77</v>
      </c>
      <c r="AY355" s="6" t="s">
        <v>159</v>
      </c>
      <c r="BE355" s="145">
        <f>IF($N$355="základní",$J$355,0)</f>
        <v>0</v>
      </c>
      <c r="BF355" s="145">
        <f>IF($N$355="snížená",$J$355,0)</f>
        <v>0</v>
      </c>
      <c r="BG355" s="145">
        <f>IF($N$355="zákl. přenesená",$J$355,0)</f>
        <v>0</v>
      </c>
      <c r="BH355" s="145">
        <f>IF($N$355="sníž. přenesená",$J$355,0)</f>
        <v>0</v>
      </c>
      <c r="BI355" s="145">
        <f>IF($N$355="nulová",$J$355,0)</f>
        <v>0</v>
      </c>
      <c r="BJ355" s="82" t="s">
        <v>75</v>
      </c>
      <c r="BK355" s="145">
        <f>ROUND($I$355*$H$355,2)</f>
        <v>0</v>
      </c>
      <c r="BL355" s="82" t="s">
        <v>268</v>
      </c>
      <c r="BM355" s="82" t="s">
        <v>603</v>
      </c>
    </row>
    <row r="356" spans="2:47" s="6" customFormat="1" ht="14.25" customHeight="1">
      <c r="B356" s="85"/>
      <c r="D356" s="146" t="s">
        <v>169</v>
      </c>
      <c r="F356" s="147" t="s">
        <v>604</v>
      </c>
      <c r="L356" s="85"/>
      <c r="M356" s="148"/>
      <c r="T356" s="149"/>
      <c r="AT356" s="6" t="s">
        <v>169</v>
      </c>
      <c r="AU356" s="6" t="s">
        <v>77</v>
      </c>
    </row>
    <row r="357" spans="2:51" s="6" customFormat="1" ht="13.5" customHeight="1">
      <c r="B357" s="150"/>
      <c r="D357" s="151" t="s">
        <v>171</v>
      </c>
      <c r="E357" s="152"/>
      <c r="F357" s="153" t="s">
        <v>103</v>
      </c>
      <c r="H357" s="154">
        <v>21.4</v>
      </c>
      <c r="L357" s="150"/>
      <c r="M357" s="155"/>
      <c r="T357" s="156"/>
      <c r="AT357" s="152" t="s">
        <v>171</v>
      </c>
      <c r="AU357" s="152" t="s">
        <v>77</v>
      </c>
      <c r="AV357" s="152" t="s">
        <v>77</v>
      </c>
      <c r="AW357" s="152" t="s">
        <v>125</v>
      </c>
      <c r="AX357" s="152" t="s">
        <v>75</v>
      </c>
      <c r="AY357" s="152" t="s">
        <v>159</v>
      </c>
    </row>
    <row r="358" spans="2:65" s="6" customFormat="1" ht="13.5" customHeight="1">
      <c r="B358" s="85"/>
      <c r="C358" s="134" t="s">
        <v>605</v>
      </c>
      <c r="D358" s="134" t="s">
        <v>162</v>
      </c>
      <c r="E358" s="135" t="s">
        <v>606</v>
      </c>
      <c r="F358" s="136" t="s">
        <v>607</v>
      </c>
      <c r="G358" s="137" t="s">
        <v>165</v>
      </c>
      <c r="H358" s="138">
        <v>4.4</v>
      </c>
      <c r="I358" s="139"/>
      <c r="J358" s="140">
        <f>ROUND($I$358*$H$358,2)</f>
        <v>0</v>
      </c>
      <c r="K358" s="136" t="s">
        <v>166</v>
      </c>
      <c r="L358" s="85"/>
      <c r="M358" s="141"/>
      <c r="N358" s="142" t="s">
        <v>39</v>
      </c>
      <c r="P358" s="143">
        <f>$O$358*$H$358</f>
        <v>0</v>
      </c>
      <c r="Q358" s="143">
        <v>0.00715</v>
      </c>
      <c r="R358" s="143">
        <f>$Q$358*$H$358</f>
        <v>0.03146</v>
      </c>
      <c r="S358" s="143">
        <v>0</v>
      </c>
      <c r="T358" s="144">
        <f>$S$358*$H$358</f>
        <v>0</v>
      </c>
      <c r="AR358" s="82" t="s">
        <v>268</v>
      </c>
      <c r="AT358" s="82" t="s">
        <v>162</v>
      </c>
      <c r="AU358" s="82" t="s">
        <v>77</v>
      </c>
      <c r="AY358" s="6" t="s">
        <v>159</v>
      </c>
      <c r="BE358" s="145">
        <f>IF($N$358="základní",$J$358,0)</f>
        <v>0</v>
      </c>
      <c r="BF358" s="145">
        <f>IF($N$358="snížená",$J$358,0)</f>
        <v>0</v>
      </c>
      <c r="BG358" s="145">
        <f>IF($N$358="zákl. přenesená",$J$358,0)</f>
        <v>0</v>
      </c>
      <c r="BH358" s="145">
        <f>IF($N$358="sníž. přenesená",$J$358,0)</f>
        <v>0</v>
      </c>
      <c r="BI358" s="145">
        <f>IF($N$358="nulová",$J$358,0)</f>
        <v>0</v>
      </c>
      <c r="BJ358" s="82" t="s">
        <v>75</v>
      </c>
      <c r="BK358" s="145">
        <f>ROUND($I$358*$H$358,2)</f>
        <v>0</v>
      </c>
      <c r="BL358" s="82" t="s">
        <v>268</v>
      </c>
      <c r="BM358" s="82" t="s">
        <v>608</v>
      </c>
    </row>
    <row r="359" spans="2:47" s="6" customFormat="1" ht="14.25" customHeight="1">
      <c r="B359" s="85"/>
      <c r="D359" s="146" t="s">
        <v>169</v>
      </c>
      <c r="F359" s="147" t="s">
        <v>609</v>
      </c>
      <c r="L359" s="85"/>
      <c r="M359" s="148"/>
      <c r="T359" s="149"/>
      <c r="AT359" s="6" t="s">
        <v>169</v>
      </c>
      <c r="AU359" s="6" t="s">
        <v>77</v>
      </c>
    </row>
    <row r="360" spans="2:51" s="6" customFormat="1" ht="13.5" customHeight="1">
      <c r="B360" s="150"/>
      <c r="D360" s="151" t="s">
        <v>171</v>
      </c>
      <c r="E360" s="152"/>
      <c r="F360" s="153" t="s">
        <v>105</v>
      </c>
      <c r="H360" s="154">
        <v>4.4</v>
      </c>
      <c r="L360" s="150"/>
      <c r="M360" s="155"/>
      <c r="T360" s="156"/>
      <c r="AT360" s="152" t="s">
        <v>171</v>
      </c>
      <c r="AU360" s="152" t="s">
        <v>77</v>
      </c>
      <c r="AV360" s="152" t="s">
        <v>77</v>
      </c>
      <c r="AW360" s="152" t="s">
        <v>125</v>
      </c>
      <c r="AX360" s="152" t="s">
        <v>75</v>
      </c>
      <c r="AY360" s="152" t="s">
        <v>159</v>
      </c>
    </row>
    <row r="361" spans="2:65" s="6" customFormat="1" ht="13.5" customHeight="1">
      <c r="B361" s="85"/>
      <c r="C361" s="134" t="s">
        <v>610</v>
      </c>
      <c r="D361" s="134" t="s">
        <v>162</v>
      </c>
      <c r="E361" s="135" t="s">
        <v>611</v>
      </c>
      <c r="F361" s="136" t="s">
        <v>612</v>
      </c>
      <c r="G361" s="137" t="s">
        <v>471</v>
      </c>
      <c r="H361" s="179"/>
      <c r="I361" s="139"/>
      <c r="J361" s="140">
        <f>ROUND($I$361*$H$361,2)</f>
        <v>0</v>
      </c>
      <c r="K361" s="136" t="s">
        <v>166</v>
      </c>
      <c r="L361" s="85"/>
      <c r="M361" s="141"/>
      <c r="N361" s="142" t="s">
        <v>39</v>
      </c>
      <c r="P361" s="143">
        <f>$O$361*$H$361</f>
        <v>0</v>
      </c>
      <c r="Q361" s="143">
        <v>0</v>
      </c>
      <c r="R361" s="143">
        <f>$Q$361*$H$361</f>
        <v>0</v>
      </c>
      <c r="S361" s="143">
        <v>0</v>
      </c>
      <c r="T361" s="144">
        <f>$S$361*$H$361</f>
        <v>0</v>
      </c>
      <c r="AR361" s="82" t="s">
        <v>268</v>
      </c>
      <c r="AT361" s="82" t="s">
        <v>162</v>
      </c>
      <c r="AU361" s="82" t="s">
        <v>77</v>
      </c>
      <c r="AY361" s="6" t="s">
        <v>159</v>
      </c>
      <c r="BE361" s="145">
        <f>IF($N$361="základní",$J$361,0)</f>
        <v>0</v>
      </c>
      <c r="BF361" s="145">
        <f>IF($N$361="snížená",$J$361,0)</f>
        <v>0</v>
      </c>
      <c r="BG361" s="145">
        <f>IF($N$361="zákl. přenesená",$J$361,0)</f>
        <v>0</v>
      </c>
      <c r="BH361" s="145">
        <f>IF($N$361="sníž. přenesená",$J$361,0)</f>
        <v>0</v>
      </c>
      <c r="BI361" s="145">
        <f>IF($N$361="nulová",$J$361,0)</f>
        <v>0</v>
      </c>
      <c r="BJ361" s="82" t="s">
        <v>75</v>
      </c>
      <c r="BK361" s="145">
        <f>ROUND($I$361*$H$361,2)</f>
        <v>0</v>
      </c>
      <c r="BL361" s="82" t="s">
        <v>268</v>
      </c>
      <c r="BM361" s="82" t="s">
        <v>613</v>
      </c>
    </row>
    <row r="362" spans="2:47" s="6" customFormat="1" ht="24.75" customHeight="1">
      <c r="B362" s="85"/>
      <c r="D362" s="146" t="s">
        <v>169</v>
      </c>
      <c r="F362" s="147" t="s">
        <v>614</v>
      </c>
      <c r="L362" s="85"/>
      <c r="M362" s="148"/>
      <c r="T362" s="149"/>
      <c r="AT362" s="6" t="s">
        <v>169</v>
      </c>
      <c r="AU362" s="6" t="s">
        <v>77</v>
      </c>
    </row>
    <row r="363" spans="2:63" s="123" customFormat="1" ht="30" customHeight="1">
      <c r="B363" s="124"/>
      <c r="D363" s="125" t="s">
        <v>67</v>
      </c>
      <c r="E363" s="132" t="s">
        <v>615</v>
      </c>
      <c r="F363" s="132" t="s">
        <v>616</v>
      </c>
      <c r="J363" s="133">
        <f>$BK$363</f>
        <v>0</v>
      </c>
      <c r="L363" s="124"/>
      <c r="M363" s="128"/>
      <c r="P363" s="129">
        <f>SUM($P$364:$P$431)</f>
        <v>0</v>
      </c>
      <c r="R363" s="129">
        <f>SUM($R$364:$R$431)</f>
        <v>2.723271</v>
      </c>
      <c r="T363" s="130">
        <f>SUM($T$364:$T$431)</f>
        <v>0.8851000000000001</v>
      </c>
      <c r="AR363" s="125" t="s">
        <v>77</v>
      </c>
      <c r="AT363" s="125" t="s">
        <v>67</v>
      </c>
      <c r="AU363" s="125" t="s">
        <v>75</v>
      </c>
      <c r="AY363" s="125" t="s">
        <v>159</v>
      </c>
      <c r="BK363" s="131">
        <f>SUM($BK$364:$BK$431)</f>
        <v>0</v>
      </c>
    </row>
    <row r="364" spans="2:65" s="6" customFormat="1" ht="13.5" customHeight="1">
      <c r="B364" s="85"/>
      <c r="C364" s="134" t="s">
        <v>617</v>
      </c>
      <c r="D364" s="134" t="s">
        <v>162</v>
      </c>
      <c r="E364" s="135" t="s">
        <v>618</v>
      </c>
      <c r="F364" s="136" t="s">
        <v>619</v>
      </c>
      <c r="G364" s="137" t="s">
        <v>165</v>
      </c>
      <c r="H364" s="138">
        <v>354.04</v>
      </c>
      <c r="I364" s="139"/>
      <c r="J364" s="140">
        <f>ROUND($I$364*$H$364,2)</f>
        <v>0</v>
      </c>
      <c r="K364" s="136" t="s">
        <v>166</v>
      </c>
      <c r="L364" s="85"/>
      <c r="M364" s="141"/>
      <c r="N364" s="142" t="s">
        <v>39</v>
      </c>
      <c r="P364" s="143">
        <f>$O$364*$H$364</f>
        <v>0</v>
      </c>
      <c r="Q364" s="143">
        <v>0</v>
      </c>
      <c r="R364" s="143">
        <f>$Q$364*$H$364</f>
        <v>0</v>
      </c>
      <c r="S364" s="143">
        <v>0.0025</v>
      </c>
      <c r="T364" s="144">
        <f>$S$364*$H$364</f>
        <v>0.8851000000000001</v>
      </c>
      <c r="AR364" s="82" t="s">
        <v>268</v>
      </c>
      <c r="AT364" s="82" t="s">
        <v>162</v>
      </c>
      <c r="AU364" s="82" t="s">
        <v>77</v>
      </c>
      <c r="AY364" s="6" t="s">
        <v>159</v>
      </c>
      <c r="BE364" s="145">
        <f>IF($N$364="základní",$J$364,0)</f>
        <v>0</v>
      </c>
      <c r="BF364" s="145">
        <f>IF($N$364="snížená",$J$364,0)</f>
        <v>0</v>
      </c>
      <c r="BG364" s="145">
        <f>IF($N$364="zákl. přenesená",$J$364,0)</f>
        <v>0</v>
      </c>
      <c r="BH364" s="145">
        <f>IF($N$364="sníž. přenesená",$J$364,0)</f>
        <v>0</v>
      </c>
      <c r="BI364" s="145">
        <f>IF($N$364="nulová",$J$364,0)</f>
        <v>0</v>
      </c>
      <c r="BJ364" s="82" t="s">
        <v>75</v>
      </c>
      <c r="BK364" s="145">
        <f>ROUND($I$364*$H$364,2)</f>
        <v>0</v>
      </c>
      <c r="BL364" s="82" t="s">
        <v>268</v>
      </c>
      <c r="BM364" s="82" t="s">
        <v>620</v>
      </c>
    </row>
    <row r="365" spans="2:47" s="6" customFormat="1" ht="14.25" customHeight="1">
      <c r="B365" s="85"/>
      <c r="D365" s="146" t="s">
        <v>169</v>
      </c>
      <c r="F365" s="147" t="s">
        <v>621</v>
      </c>
      <c r="L365" s="85"/>
      <c r="M365" s="148"/>
      <c r="T365" s="149"/>
      <c r="AT365" s="6" t="s">
        <v>169</v>
      </c>
      <c r="AU365" s="6" t="s">
        <v>77</v>
      </c>
    </row>
    <row r="366" spans="2:51" s="6" customFormat="1" ht="13.5" customHeight="1">
      <c r="B366" s="150"/>
      <c r="D366" s="151" t="s">
        <v>171</v>
      </c>
      <c r="E366" s="152"/>
      <c r="F366" s="153" t="s">
        <v>622</v>
      </c>
      <c r="H366" s="154">
        <v>53.7</v>
      </c>
      <c r="L366" s="150"/>
      <c r="M366" s="155"/>
      <c r="T366" s="156"/>
      <c r="AT366" s="152" t="s">
        <v>171</v>
      </c>
      <c r="AU366" s="152" t="s">
        <v>77</v>
      </c>
      <c r="AV366" s="152" t="s">
        <v>77</v>
      </c>
      <c r="AW366" s="152" t="s">
        <v>125</v>
      </c>
      <c r="AX366" s="152" t="s">
        <v>68</v>
      </c>
      <c r="AY366" s="152" t="s">
        <v>159</v>
      </c>
    </row>
    <row r="367" spans="2:51" s="6" customFormat="1" ht="13.5" customHeight="1">
      <c r="B367" s="150"/>
      <c r="D367" s="151" t="s">
        <v>171</v>
      </c>
      <c r="E367" s="152"/>
      <c r="F367" s="153" t="s">
        <v>623</v>
      </c>
      <c r="H367" s="154">
        <v>137.91</v>
      </c>
      <c r="L367" s="150"/>
      <c r="M367" s="155"/>
      <c r="T367" s="156"/>
      <c r="AT367" s="152" t="s">
        <v>171</v>
      </c>
      <c r="AU367" s="152" t="s">
        <v>77</v>
      </c>
      <c r="AV367" s="152" t="s">
        <v>77</v>
      </c>
      <c r="AW367" s="152" t="s">
        <v>125</v>
      </c>
      <c r="AX367" s="152" t="s">
        <v>68</v>
      </c>
      <c r="AY367" s="152" t="s">
        <v>159</v>
      </c>
    </row>
    <row r="368" spans="2:51" s="6" customFormat="1" ht="13.5" customHeight="1">
      <c r="B368" s="150"/>
      <c r="D368" s="151" t="s">
        <v>171</v>
      </c>
      <c r="E368" s="152"/>
      <c r="F368" s="153" t="s">
        <v>624</v>
      </c>
      <c r="H368" s="154">
        <v>65.5</v>
      </c>
      <c r="L368" s="150"/>
      <c r="M368" s="155"/>
      <c r="T368" s="156"/>
      <c r="AT368" s="152" t="s">
        <v>171</v>
      </c>
      <c r="AU368" s="152" t="s">
        <v>77</v>
      </c>
      <c r="AV368" s="152" t="s">
        <v>77</v>
      </c>
      <c r="AW368" s="152" t="s">
        <v>125</v>
      </c>
      <c r="AX368" s="152" t="s">
        <v>68</v>
      </c>
      <c r="AY368" s="152" t="s">
        <v>159</v>
      </c>
    </row>
    <row r="369" spans="2:51" s="6" customFormat="1" ht="13.5" customHeight="1">
      <c r="B369" s="150"/>
      <c r="D369" s="151" t="s">
        <v>171</v>
      </c>
      <c r="E369" s="152"/>
      <c r="F369" s="153" t="s">
        <v>625</v>
      </c>
      <c r="H369" s="154">
        <v>20.6</v>
      </c>
      <c r="L369" s="150"/>
      <c r="M369" s="155"/>
      <c r="T369" s="156"/>
      <c r="AT369" s="152" t="s">
        <v>171</v>
      </c>
      <c r="AU369" s="152" t="s">
        <v>77</v>
      </c>
      <c r="AV369" s="152" t="s">
        <v>77</v>
      </c>
      <c r="AW369" s="152" t="s">
        <v>125</v>
      </c>
      <c r="AX369" s="152" t="s">
        <v>68</v>
      </c>
      <c r="AY369" s="152" t="s">
        <v>159</v>
      </c>
    </row>
    <row r="370" spans="2:51" s="6" customFormat="1" ht="13.5" customHeight="1">
      <c r="B370" s="150"/>
      <c r="D370" s="151" t="s">
        <v>171</v>
      </c>
      <c r="E370" s="152"/>
      <c r="F370" s="153" t="s">
        <v>626</v>
      </c>
      <c r="H370" s="154">
        <v>21.28</v>
      </c>
      <c r="L370" s="150"/>
      <c r="M370" s="155"/>
      <c r="T370" s="156"/>
      <c r="AT370" s="152" t="s">
        <v>171</v>
      </c>
      <c r="AU370" s="152" t="s">
        <v>77</v>
      </c>
      <c r="AV370" s="152" t="s">
        <v>77</v>
      </c>
      <c r="AW370" s="152" t="s">
        <v>125</v>
      </c>
      <c r="AX370" s="152" t="s">
        <v>68</v>
      </c>
      <c r="AY370" s="152" t="s">
        <v>159</v>
      </c>
    </row>
    <row r="371" spans="2:51" s="6" customFormat="1" ht="13.5" customHeight="1">
      <c r="B371" s="150"/>
      <c r="D371" s="151" t="s">
        <v>171</v>
      </c>
      <c r="E371" s="152"/>
      <c r="F371" s="153" t="s">
        <v>627</v>
      </c>
      <c r="H371" s="154">
        <v>12.2</v>
      </c>
      <c r="L371" s="150"/>
      <c r="M371" s="155"/>
      <c r="T371" s="156"/>
      <c r="AT371" s="152" t="s">
        <v>171</v>
      </c>
      <c r="AU371" s="152" t="s">
        <v>77</v>
      </c>
      <c r="AV371" s="152" t="s">
        <v>77</v>
      </c>
      <c r="AW371" s="152" t="s">
        <v>125</v>
      </c>
      <c r="AX371" s="152" t="s">
        <v>68</v>
      </c>
      <c r="AY371" s="152" t="s">
        <v>159</v>
      </c>
    </row>
    <row r="372" spans="2:51" s="6" customFormat="1" ht="13.5" customHeight="1">
      <c r="B372" s="150"/>
      <c r="D372" s="151" t="s">
        <v>171</v>
      </c>
      <c r="E372" s="152"/>
      <c r="F372" s="153" t="s">
        <v>628</v>
      </c>
      <c r="H372" s="154">
        <v>6.72</v>
      </c>
      <c r="L372" s="150"/>
      <c r="M372" s="155"/>
      <c r="T372" s="156"/>
      <c r="AT372" s="152" t="s">
        <v>171</v>
      </c>
      <c r="AU372" s="152" t="s">
        <v>77</v>
      </c>
      <c r="AV372" s="152" t="s">
        <v>77</v>
      </c>
      <c r="AW372" s="152" t="s">
        <v>125</v>
      </c>
      <c r="AX372" s="152" t="s">
        <v>68</v>
      </c>
      <c r="AY372" s="152" t="s">
        <v>159</v>
      </c>
    </row>
    <row r="373" spans="2:51" s="6" customFormat="1" ht="13.5" customHeight="1">
      <c r="B373" s="150"/>
      <c r="D373" s="151" t="s">
        <v>171</v>
      </c>
      <c r="E373" s="152"/>
      <c r="F373" s="153" t="s">
        <v>629</v>
      </c>
      <c r="H373" s="154">
        <v>6.6</v>
      </c>
      <c r="L373" s="150"/>
      <c r="M373" s="155"/>
      <c r="T373" s="156"/>
      <c r="AT373" s="152" t="s">
        <v>171</v>
      </c>
      <c r="AU373" s="152" t="s">
        <v>77</v>
      </c>
      <c r="AV373" s="152" t="s">
        <v>77</v>
      </c>
      <c r="AW373" s="152" t="s">
        <v>125</v>
      </c>
      <c r="AX373" s="152" t="s">
        <v>68</v>
      </c>
      <c r="AY373" s="152" t="s">
        <v>159</v>
      </c>
    </row>
    <row r="374" spans="2:51" s="6" customFormat="1" ht="13.5" customHeight="1">
      <c r="B374" s="150"/>
      <c r="D374" s="151" t="s">
        <v>171</v>
      </c>
      <c r="E374" s="152"/>
      <c r="F374" s="153" t="s">
        <v>630</v>
      </c>
      <c r="H374" s="154">
        <v>17.23</v>
      </c>
      <c r="L374" s="150"/>
      <c r="M374" s="155"/>
      <c r="T374" s="156"/>
      <c r="AT374" s="152" t="s">
        <v>171</v>
      </c>
      <c r="AU374" s="152" t="s">
        <v>77</v>
      </c>
      <c r="AV374" s="152" t="s">
        <v>77</v>
      </c>
      <c r="AW374" s="152" t="s">
        <v>125</v>
      </c>
      <c r="AX374" s="152" t="s">
        <v>68</v>
      </c>
      <c r="AY374" s="152" t="s">
        <v>159</v>
      </c>
    </row>
    <row r="375" spans="2:51" s="6" customFormat="1" ht="13.5" customHeight="1">
      <c r="B375" s="150"/>
      <c r="D375" s="151" t="s">
        <v>171</v>
      </c>
      <c r="E375" s="152"/>
      <c r="F375" s="153" t="s">
        <v>631</v>
      </c>
      <c r="H375" s="154">
        <v>12.3</v>
      </c>
      <c r="L375" s="150"/>
      <c r="M375" s="155"/>
      <c r="T375" s="156"/>
      <c r="AT375" s="152" t="s">
        <v>171</v>
      </c>
      <c r="AU375" s="152" t="s">
        <v>77</v>
      </c>
      <c r="AV375" s="152" t="s">
        <v>77</v>
      </c>
      <c r="AW375" s="152" t="s">
        <v>125</v>
      </c>
      <c r="AX375" s="152" t="s">
        <v>68</v>
      </c>
      <c r="AY375" s="152" t="s">
        <v>159</v>
      </c>
    </row>
    <row r="376" spans="2:51" s="6" customFormat="1" ht="13.5" customHeight="1">
      <c r="B376" s="157"/>
      <c r="D376" s="151" t="s">
        <v>171</v>
      </c>
      <c r="E376" s="158"/>
      <c r="F376" s="159" t="s">
        <v>174</v>
      </c>
      <c r="H376" s="160">
        <v>354.04</v>
      </c>
      <c r="L376" s="157"/>
      <c r="M376" s="161"/>
      <c r="T376" s="162"/>
      <c r="AT376" s="158" t="s">
        <v>171</v>
      </c>
      <c r="AU376" s="158" t="s">
        <v>77</v>
      </c>
      <c r="AV376" s="158" t="s">
        <v>167</v>
      </c>
      <c r="AW376" s="158" t="s">
        <v>125</v>
      </c>
      <c r="AX376" s="158" t="s">
        <v>75</v>
      </c>
      <c r="AY376" s="158" t="s">
        <v>159</v>
      </c>
    </row>
    <row r="377" spans="2:65" s="6" customFormat="1" ht="13.5" customHeight="1">
      <c r="B377" s="85"/>
      <c r="C377" s="134" t="s">
        <v>632</v>
      </c>
      <c r="D377" s="134" t="s">
        <v>162</v>
      </c>
      <c r="E377" s="135" t="s">
        <v>633</v>
      </c>
      <c r="F377" s="136" t="s">
        <v>634</v>
      </c>
      <c r="G377" s="137" t="s">
        <v>165</v>
      </c>
      <c r="H377" s="138">
        <v>318</v>
      </c>
      <c r="I377" s="139"/>
      <c r="J377" s="140">
        <f>ROUND($I$377*$H$377,2)</f>
        <v>0</v>
      </c>
      <c r="K377" s="136" t="s">
        <v>166</v>
      </c>
      <c r="L377" s="85"/>
      <c r="M377" s="141"/>
      <c r="N377" s="142" t="s">
        <v>39</v>
      </c>
      <c r="P377" s="143">
        <f>$O$377*$H$377</f>
        <v>0</v>
      </c>
      <c r="Q377" s="143">
        <v>0.00015</v>
      </c>
      <c r="R377" s="143">
        <f>$Q$377*$H$377</f>
        <v>0.04769999999999999</v>
      </c>
      <c r="S377" s="143">
        <v>0</v>
      </c>
      <c r="T377" s="144">
        <f>$S$377*$H$377</f>
        <v>0</v>
      </c>
      <c r="AR377" s="82" t="s">
        <v>268</v>
      </c>
      <c r="AT377" s="82" t="s">
        <v>162</v>
      </c>
      <c r="AU377" s="82" t="s">
        <v>77</v>
      </c>
      <c r="AY377" s="6" t="s">
        <v>159</v>
      </c>
      <c r="BE377" s="145">
        <f>IF($N$377="základní",$J$377,0)</f>
        <v>0</v>
      </c>
      <c r="BF377" s="145">
        <f>IF($N$377="snížená",$J$377,0)</f>
        <v>0</v>
      </c>
      <c r="BG377" s="145">
        <f>IF($N$377="zákl. přenesená",$J$377,0)</f>
        <v>0</v>
      </c>
      <c r="BH377" s="145">
        <f>IF($N$377="sníž. přenesená",$J$377,0)</f>
        <v>0</v>
      </c>
      <c r="BI377" s="145">
        <f>IF($N$377="nulová",$J$377,0)</f>
        <v>0</v>
      </c>
      <c r="BJ377" s="82" t="s">
        <v>75</v>
      </c>
      <c r="BK377" s="145">
        <f>ROUND($I$377*$H$377,2)</f>
        <v>0</v>
      </c>
      <c r="BL377" s="82" t="s">
        <v>268</v>
      </c>
      <c r="BM377" s="82" t="s">
        <v>635</v>
      </c>
    </row>
    <row r="378" spans="2:47" s="6" customFormat="1" ht="14.25" customHeight="1">
      <c r="B378" s="85"/>
      <c r="D378" s="146" t="s">
        <v>169</v>
      </c>
      <c r="F378" s="147" t="s">
        <v>636</v>
      </c>
      <c r="L378" s="85"/>
      <c r="M378" s="148"/>
      <c r="T378" s="149"/>
      <c r="AT378" s="6" t="s">
        <v>169</v>
      </c>
      <c r="AU378" s="6" t="s">
        <v>77</v>
      </c>
    </row>
    <row r="379" spans="2:51" s="6" customFormat="1" ht="13.5" customHeight="1">
      <c r="B379" s="173"/>
      <c r="D379" s="151" t="s">
        <v>171</v>
      </c>
      <c r="E379" s="174"/>
      <c r="F379" s="175" t="s">
        <v>231</v>
      </c>
      <c r="H379" s="174"/>
      <c r="L379" s="173"/>
      <c r="M379" s="176"/>
      <c r="T379" s="177"/>
      <c r="AT379" s="174" t="s">
        <v>171</v>
      </c>
      <c r="AU379" s="174" t="s">
        <v>77</v>
      </c>
      <c r="AV379" s="174" t="s">
        <v>75</v>
      </c>
      <c r="AW379" s="174" t="s">
        <v>125</v>
      </c>
      <c r="AX379" s="174" t="s">
        <v>68</v>
      </c>
      <c r="AY379" s="174" t="s">
        <v>159</v>
      </c>
    </row>
    <row r="380" spans="2:51" s="6" customFormat="1" ht="13.5" customHeight="1">
      <c r="B380" s="150"/>
      <c r="D380" s="151" t="s">
        <v>171</v>
      </c>
      <c r="E380" s="152"/>
      <c r="F380" s="153" t="s">
        <v>637</v>
      </c>
      <c r="H380" s="154">
        <v>65.5</v>
      </c>
      <c r="L380" s="150"/>
      <c r="M380" s="155"/>
      <c r="T380" s="156"/>
      <c r="AT380" s="152" t="s">
        <v>171</v>
      </c>
      <c r="AU380" s="152" t="s">
        <v>77</v>
      </c>
      <c r="AV380" s="152" t="s">
        <v>77</v>
      </c>
      <c r="AW380" s="152" t="s">
        <v>125</v>
      </c>
      <c r="AX380" s="152" t="s">
        <v>68</v>
      </c>
      <c r="AY380" s="152" t="s">
        <v>159</v>
      </c>
    </row>
    <row r="381" spans="2:51" s="6" customFormat="1" ht="13.5" customHeight="1">
      <c r="B381" s="150"/>
      <c r="D381" s="151" t="s">
        <v>171</v>
      </c>
      <c r="E381" s="152"/>
      <c r="F381" s="153" t="s">
        <v>638</v>
      </c>
      <c r="H381" s="154">
        <v>55.2</v>
      </c>
      <c r="L381" s="150"/>
      <c r="M381" s="155"/>
      <c r="T381" s="156"/>
      <c r="AT381" s="152" t="s">
        <v>171</v>
      </c>
      <c r="AU381" s="152" t="s">
        <v>77</v>
      </c>
      <c r="AV381" s="152" t="s">
        <v>77</v>
      </c>
      <c r="AW381" s="152" t="s">
        <v>125</v>
      </c>
      <c r="AX381" s="152" t="s">
        <v>68</v>
      </c>
      <c r="AY381" s="152" t="s">
        <v>159</v>
      </c>
    </row>
    <row r="382" spans="2:51" s="6" customFormat="1" ht="13.5" customHeight="1">
      <c r="B382" s="150"/>
      <c r="D382" s="151" t="s">
        <v>171</v>
      </c>
      <c r="E382" s="152"/>
      <c r="F382" s="153" t="s">
        <v>639</v>
      </c>
      <c r="H382" s="154">
        <v>48.9</v>
      </c>
      <c r="L382" s="150"/>
      <c r="M382" s="155"/>
      <c r="T382" s="156"/>
      <c r="AT382" s="152" t="s">
        <v>171</v>
      </c>
      <c r="AU382" s="152" t="s">
        <v>77</v>
      </c>
      <c r="AV382" s="152" t="s">
        <v>77</v>
      </c>
      <c r="AW382" s="152" t="s">
        <v>125</v>
      </c>
      <c r="AX382" s="152" t="s">
        <v>68</v>
      </c>
      <c r="AY382" s="152" t="s">
        <v>159</v>
      </c>
    </row>
    <row r="383" spans="2:51" s="6" customFormat="1" ht="13.5" customHeight="1">
      <c r="B383" s="150"/>
      <c r="D383" s="151" t="s">
        <v>171</v>
      </c>
      <c r="E383" s="152"/>
      <c r="F383" s="153" t="s">
        <v>640</v>
      </c>
      <c r="H383" s="154">
        <v>75.2</v>
      </c>
      <c r="L383" s="150"/>
      <c r="M383" s="155"/>
      <c r="T383" s="156"/>
      <c r="AT383" s="152" t="s">
        <v>171</v>
      </c>
      <c r="AU383" s="152" t="s">
        <v>77</v>
      </c>
      <c r="AV383" s="152" t="s">
        <v>77</v>
      </c>
      <c r="AW383" s="152" t="s">
        <v>125</v>
      </c>
      <c r="AX383" s="152" t="s">
        <v>68</v>
      </c>
      <c r="AY383" s="152" t="s">
        <v>159</v>
      </c>
    </row>
    <row r="384" spans="2:51" s="6" customFormat="1" ht="13.5" customHeight="1">
      <c r="B384" s="150"/>
      <c r="D384" s="151" t="s">
        <v>171</v>
      </c>
      <c r="E384" s="152"/>
      <c r="F384" s="153" t="s">
        <v>641</v>
      </c>
      <c r="H384" s="154">
        <v>26.5</v>
      </c>
      <c r="L384" s="150"/>
      <c r="M384" s="155"/>
      <c r="T384" s="156"/>
      <c r="AT384" s="152" t="s">
        <v>171</v>
      </c>
      <c r="AU384" s="152" t="s">
        <v>77</v>
      </c>
      <c r="AV384" s="152" t="s">
        <v>77</v>
      </c>
      <c r="AW384" s="152" t="s">
        <v>125</v>
      </c>
      <c r="AX384" s="152" t="s">
        <v>68</v>
      </c>
      <c r="AY384" s="152" t="s">
        <v>159</v>
      </c>
    </row>
    <row r="385" spans="2:51" s="6" customFormat="1" ht="13.5" customHeight="1">
      <c r="B385" s="180"/>
      <c r="D385" s="151" t="s">
        <v>171</v>
      </c>
      <c r="E385" s="181" t="s">
        <v>116</v>
      </c>
      <c r="F385" s="182" t="s">
        <v>642</v>
      </c>
      <c r="H385" s="183">
        <v>271.3</v>
      </c>
      <c r="L385" s="180"/>
      <c r="M385" s="184"/>
      <c r="T385" s="185"/>
      <c r="AT385" s="181" t="s">
        <v>171</v>
      </c>
      <c r="AU385" s="181" t="s">
        <v>77</v>
      </c>
      <c r="AV385" s="181" t="s">
        <v>160</v>
      </c>
      <c r="AW385" s="181" t="s">
        <v>125</v>
      </c>
      <c r="AX385" s="181" t="s">
        <v>68</v>
      </c>
      <c r="AY385" s="181" t="s">
        <v>159</v>
      </c>
    </row>
    <row r="386" spans="2:51" s="6" customFormat="1" ht="13.5" customHeight="1">
      <c r="B386" s="150"/>
      <c r="D386" s="151" t="s">
        <v>171</v>
      </c>
      <c r="E386" s="152"/>
      <c r="F386" s="153" t="s">
        <v>643</v>
      </c>
      <c r="H386" s="154">
        <v>25.5</v>
      </c>
      <c r="L386" s="150"/>
      <c r="M386" s="155"/>
      <c r="T386" s="156"/>
      <c r="AT386" s="152" t="s">
        <v>171</v>
      </c>
      <c r="AU386" s="152" t="s">
        <v>77</v>
      </c>
      <c r="AV386" s="152" t="s">
        <v>77</v>
      </c>
      <c r="AW386" s="152" t="s">
        <v>125</v>
      </c>
      <c r="AX386" s="152" t="s">
        <v>68</v>
      </c>
      <c r="AY386" s="152" t="s">
        <v>159</v>
      </c>
    </row>
    <row r="387" spans="2:51" s="6" customFormat="1" ht="13.5" customHeight="1">
      <c r="B387" s="150"/>
      <c r="D387" s="151" t="s">
        <v>171</v>
      </c>
      <c r="E387" s="152"/>
      <c r="F387" s="153" t="s">
        <v>644</v>
      </c>
      <c r="H387" s="154">
        <v>12.4</v>
      </c>
      <c r="L387" s="150"/>
      <c r="M387" s="155"/>
      <c r="T387" s="156"/>
      <c r="AT387" s="152" t="s">
        <v>171</v>
      </c>
      <c r="AU387" s="152" t="s">
        <v>77</v>
      </c>
      <c r="AV387" s="152" t="s">
        <v>77</v>
      </c>
      <c r="AW387" s="152" t="s">
        <v>125</v>
      </c>
      <c r="AX387" s="152" t="s">
        <v>68</v>
      </c>
      <c r="AY387" s="152" t="s">
        <v>159</v>
      </c>
    </row>
    <row r="388" spans="2:51" s="6" customFormat="1" ht="13.5" customHeight="1">
      <c r="B388" s="150"/>
      <c r="D388" s="151" t="s">
        <v>171</v>
      </c>
      <c r="E388" s="152"/>
      <c r="F388" s="153" t="s">
        <v>645</v>
      </c>
      <c r="H388" s="154">
        <v>8.8</v>
      </c>
      <c r="L388" s="150"/>
      <c r="M388" s="155"/>
      <c r="T388" s="156"/>
      <c r="AT388" s="152" t="s">
        <v>171</v>
      </c>
      <c r="AU388" s="152" t="s">
        <v>77</v>
      </c>
      <c r="AV388" s="152" t="s">
        <v>77</v>
      </c>
      <c r="AW388" s="152" t="s">
        <v>125</v>
      </c>
      <c r="AX388" s="152" t="s">
        <v>68</v>
      </c>
      <c r="AY388" s="152" t="s">
        <v>159</v>
      </c>
    </row>
    <row r="389" spans="2:51" s="6" customFormat="1" ht="13.5" customHeight="1">
      <c r="B389" s="180"/>
      <c r="D389" s="151" t="s">
        <v>171</v>
      </c>
      <c r="E389" s="181" t="s">
        <v>119</v>
      </c>
      <c r="F389" s="182" t="s">
        <v>642</v>
      </c>
      <c r="H389" s="183">
        <v>46.7</v>
      </c>
      <c r="L389" s="180"/>
      <c r="M389" s="184"/>
      <c r="T389" s="185"/>
      <c r="AT389" s="181" t="s">
        <v>171</v>
      </c>
      <c r="AU389" s="181" t="s">
        <v>77</v>
      </c>
      <c r="AV389" s="181" t="s">
        <v>160</v>
      </c>
      <c r="AW389" s="181" t="s">
        <v>125</v>
      </c>
      <c r="AX389" s="181" t="s">
        <v>68</v>
      </c>
      <c r="AY389" s="181" t="s">
        <v>159</v>
      </c>
    </row>
    <row r="390" spans="2:51" s="6" customFormat="1" ht="13.5" customHeight="1">
      <c r="B390" s="157"/>
      <c r="D390" s="151" t="s">
        <v>171</v>
      </c>
      <c r="E390" s="158" t="s">
        <v>113</v>
      </c>
      <c r="F390" s="159" t="s">
        <v>174</v>
      </c>
      <c r="H390" s="160">
        <v>318</v>
      </c>
      <c r="L390" s="157"/>
      <c r="M390" s="161"/>
      <c r="T390" s="162"/>
      <c r="AT390" s="158" t="s">
        <v>171</v>
      </c>
      <c r="AU390" s="158" t="s">
        <v>77</v>
      </c>
      <c r="AV390" s="158" t="s">
        <v>167</v>
      </c>
      <c r="AW390" s="158" t="s">
        <v>125</v>
      </c>
      <c r="AX390" s="158" t="s">
        <v>75</v>
      </c>
      <c r="AY390" s="158" t="s">
        <v>159</v>
      </c>
    </row>
    <row r="391" spans="2:65" s="6" customFormat="1" ht="13.5" customHeight="1">
      <c r="B391" s="85"/>
      <c r="C391" s="163" t="s">
        <v>646</v>
      </c>
      <c r="D391" s="163" t="s">
        <v>181</v>
      </c>
      <c r="E391" s="164" t="s">
        <v>647</v>
      </c>
      <c r="F391" s="165" t="s">
        <v>648</v>
      </c>
      <c r="G391" s="166" t="s">
        <v>165</v>
      </c>
      <c r="H391" s="167">
        <v>51.37</v>
      </c>
      <c r="I391" s="168"/>
      <c r="J391" s="169">
        <f>ROUND($I$391*$H$391,2)</f>
        <v>0</v>
      </c>
      <c r="K391" s="165"/>
      <c r="L391" s="170"/>
      <c r="M391" s="171"/>
      <c r="N391" s="172" t="s">
        <v>39</v>
      </c>
      <c r="P391" s="143">
        <f>$O$391*$H$391</f>
        <v>0</v>
      </c>
      <c r="Q391" s="143">
        <v>0</v>
      </c>
      <c r="R391" s="143">
        <f>$Q$391*$H$391</f>
        <v>0</v>
      </c>
      <c r="S391" s="143">
        <v>0</v>
      </c>
      <c r="T391" s="144">
        <f>$S$391*$H$391</f>
        <v>0</v>
      </c>
      <c r="AR391" s="82" t="s">
        <v>381</v>
      </c>
      <c r="AT391" s="82" t="s">
        <v>181</v>
      </c>
      <c r="AU391" s="82" t="s">
        <v>77</v>
      </c>
      <c r="AY391" s="6" t="s">
        <v>159</v>
      </c>
      <c r="BE391" s="145">
        <f>IF($N$391="základní",$J$391,0)</f>
        <v>0</v>
      </c>
      <c r="BF391" s="145">
        <f>IF($N$391="snížená",$J$391,0)</f>
        <v>0</v>
      </c>
      <c r="BG391" s="145">
        <f>IF($N$391="zákl. přenesená",$J$391,0)</f>
        <v>0</v>
      </c>
      <c r="BH391" s="145">
        <f>IF($N$391="sníž. přenesená",$J$391,0)</f>
        <v>0</v>
      </c>
      <c r="BI391" s="145">
        <f>IF($N$391="nulová",$J$391,0)</f>
        <v>0</v>
      </c>
      <c r="BJ391" s="82" t="s">
        <v>75</v>
      </c>
      <c r="BK391" s="145">
        <f>ROUND($I$391*$H$391,2)</f>
        <v>0</v>
      </c>
      <c r="BL391" s="82" t="s">
        <v>268</v>
      </c>
      <c r="BM391" s="82" t="s">
        <v>649</v>
      </c>
    </row>
    <row r="392" spans="2:47" s="6" customFormat="1" ht="14.25" customHeight="1">
      <c r="B392" s="85"/>
      <c r="D392" s="146" t="s">
        <v>169</v>
      </c>
      <c r="F392" s="147" t="s">
        <v>648</v>
      </c>
      <c r="L392" s="85"/>
      <c r="M392" s="148"/>
      <c r="T392" s="149"/>
      <c r="AT392" s="6" t="s">
        <v>169</v>
      </c>
      <c r="AU392" s="6" t="s">
        <v>77</v>
      </c>
    </row>
    <row r="393" spans="2:47" s="6" customFormat="1" ht="28.5" customHeight="1">
      <c r="B393" s="85"/>
      <c r="D393" s="151" t="s">
        <v>441</v>
      </c>
      <c r="F393" s="178" t="s">
        <v>583</v>
      </c>
      <c r="L393" s="85"/>
      <c r="M393" s="148"/>
      <c r="T393" s="149"/>
      <c r="AT393" s="6" t="s">
        <v>441</v>
      </c>
      <c r="AU393" s="6" t="s">
        <v>77</v>
      </c>
    </row>
    <row r="394" spans="2:51" s="6" customFormat="1" ht="13.5" customHeight="1">
      <c r="B394" s="150"/>
      <c r="D394" s="151" t="s">
        <v>171</v>
      </c>
      <c r="E394" s="152"/>
      <c r="F394" s="153" t="s">
        <v>650</v>
      </c>
      <c r="H394" s="154">
        <v>51.37</v>
      </c>
      <c r="L394" s="150"/>
      <c r="M394" s="155"/>
      <c r="T394" s="156"/>
      <c r="AT394" s="152" t="s">
        <v>171</v>
      </c>
      <c r="AU394" s="152" t="s">
        <v>77</v>
      </c>
      <c r="AV394" s="152" t="s">
        <v>77</v>
      </c>
      <c r="AW394" s="152" t="s">
        <v>125</v>
      </c>
      <c r="AX394" s="152" t="s">
        <v>75</v>
      </c>
      <c r="AY394" s="152" t="s">
        <v>159</v>
      </c>
    </row>
    <row r="395" spans="2:65" s="6" customFormat="1" ht="13.5" customHeight="1">
      <c r="B395" s="85"/>
      <c r="C395" s="163" t="s">
        <v>651</v>
      </c>
      <c r="D395" s="163" t="s">
        <v>181</v>
      </c>
      <c r="E395" s="164" t="s">
        <v>652</v>
      </c>
      <c r="F395" s="165" t="s">
        <v>653</v>
      </c>
      <c r="G395" s="166" t="s">
        <v>165</v>
      </c>
      <c r="H395" s="167">
        <v>298.43</v>
      </c>
      <c r="I395" s="168"/>
      <c r="J395" s="169">
        <f>ROUND($I$395*$H$395,2)</f>
        <v>0</v>
      </c>
      <c r="K395" s="165"/>
      <c r="L395" s="170"/>
      <c r="M395" s="171"/>
      <c r="N395" s="172" t="s">
        <v>39</v>
      </c>
      <c r="P395" s="143">
        <f>$O$395*$H$395</f>
        <v>0</v>
      </c>
      <c r="Q395" s="143">
        <v>0</v>
      </c>
      <c r="R395" s="143">
        <f>$Q$395*$H$395</f>
        <v>0</v>
      </c>
      <c r="S395" s="143">
        <v>0</v>
      </c>
      <c r="T395" s="144">
        <f>$S$395*$H$395</f>
        <v>0</v>
      </c>
      <c r="AR395" s="82" t="s">
        <v>381</v>
      </c>
      <c r="AT395" s="82" t="s">
        <v>181</v>
      </c>
      <c r="AU395" s="82" t="s">
        <v>77</v>
      </c>
      <c r="AY395" s="6" t="s">
        <v>159</v>
      </c>
      <c r="BE395" s="145">
        <f>IF($N$395="základní",$J$395,0)</f>
        <v>0</v>
      </c>
      <c r="BF395" s="145">
        <f>IF($N$395="snížená",$J$395,0)</f>
        <v>0</v>
      </c>
      <c r="BG395" s="145">
        <f>IF($N$395="zákl. přenesená",$J$395,0)</f>
        <v>0</v>
      </c>
      <c r="BH395" s="145">
        <f>IF($N$395="sníž. přenesená",$J$395,0)</f>
        <v>0</v>
      </c>
      <c r="BI395" s="145">
        <f>IF($N$395="nulová",$J$395,0)</f>
        <v>0</v>
      </c>
      <c r="BJ395" s="82" t="s">
        <v>75</v>
      </c>
      <c r="BK395" s="145">
        <f>ROUND($I$395*$H$395,2)</f>
        <v>0</v>
      </c>
      <c r="BL395" s="82" t="s">
        <v>268</v>
      </c>
      <c r="BM395" s="82" t="s">
        <v>654</v>
      </c>
    </row>
    <row r="396" spans="2:47" s="6" customFormat="1" ht="14.25" customHeight="1">
      <c r="B396" s="85"/>
      <c r="D396" s="146" t="s">
        <v>169</v>
      </c>
      <c r="F396" s="147" t="s">
        <v>648</v>
      </c>
      <c r="L396" s="85"/>
      <c r="M396" s="148"/>
      <c r="T396" s="149"/>
      <c r="AT396" s="6" t="s">
        <v>169</v>
      </c>
      <c r="AU396" s="6" t="s">
        <v>77</v>
      </c>
    </row>
    <row r="397" spans="2:47" s="6" customFormat="1" ht="28.5" customHeight="1">
      <c r="B397" s="85"/>
      <c r="D397" s="151" t="s">
        <v>441</v>
      </c>
      <c r="F397" s="178" t="s">
        <v>583</v>
      </c>
      <c r="L397" s="85"/>
      <c r="M397" s="148"/>
      <c r="T397" s="149"/>
      <c r="AT397" s="6" t="s">
        <v>441</v>
      </c>
      <c r="AU397" s="6" t="s">
        <v>77</v>
      </c>
    </row>
    <row r="398" spans="2:51" s="6" customFormat="1" ht="13.5" customHeight="1">
      <c r="B398" s="150"/>
      <c r="D398" s="151" t="s">
        <v>171</v>
      </c>
      <c r="E398" s="152"/>
      <c r="F398" s="153" t="s">
        <v>655</v>
      </c>
      <c r="H398" s="154">
        <v>298.43</v>
      </c>
      <c r="L398" s="150"/>
      <c r="M398" s="155"/>
      <c r="T398" s="156"/>
      <c r="AT398" s="152" t="s">
        <v>171</v>
      </c>
      <c r="AU398" s="152" t="s">
        <v>77</v>
      </c>
      <c r="AV398" s="152" t="s">
        <v>77</v>
      </c>
      <c r="AW398" s="152" t="s">
        <v>125</v>
      </c>
      <c r="AX398" s="152" t="s">
        <v>75</v>
      </c>
      <c r="AY398" s="152" t="s">
        <v>159</v>
      </c>
    </row>
    <row r="399" spans="2:65" s="6" customFormat="1" ht="13.5" customHeight="1">
      <c r="B399" s="85"/>
      <c r="C399" s="134" t="s">
        <v>656</v>
      </c>
      <c r="D399" s="134" t="s">
        <v>162</v>
      </c>
      <c r="E399" s="135" t="s">
        <v>657</v>
      </c>
      <c r="F399" s="136" t="s">
        <v>658</v>
      </c>
      <c r="G399" s="137" t="s">
        <v>371</v>
      </c>
      <c r="H399" s="138">
        <v>175.075</v>
      </c>
      <c r="I399" s="139"/>
      <c r="J399" s="140">
        <f>ROUND($I$399*$H$399,2)</f>
        <v>0</v>
      </c>
      <c r="K399" s="136"/>
      <c r="L399" s="85"/>
      <c r="M399" s="141"/>
      <c r="N399" s="142" t="s">
        <v>39</v>
      </c>
      <c r="P399" s="143">
        <f>$O$399*$H$399</f>
        <v>0</v>
      </c>
      <c r="Q399" s="143">
        <v>0</v>
      </c>
      <c r="R399" s="143">
        <f>$Q$399*$H$399</f>
        <v>0</v>
      </c>
      <c r="S399" s="143">
        <v>0</v>
      </c>
      <c r="T399" s="144">
        <f>$S$399*$H$399</f>
        <v>0</v>
      </c>
      <c r="AR399" s="82" t="s">
        <v>268</v>
      </c>
      <c r="AT399" s="82" t="s">
        <v>162</v>
      </c>
      <c r="AU399" s="82" t="s">
        <v>77</v>
      </c>
      <c r="AY399" s="6" t="s">
        <v>159</v>
      </c>
      <c r="BE399" s="145">
        <f>IF($N$399="základní",$J$399,0)</f>
        <v>0</v>
      </c>
      <c r="BF399" s="145">
        <f>IF($N$399="snížená",$J$399,0)</f>
        <v>0</v>
      </c>
      <c r="BG399" s="145">
        <f>IF($N$399="zákl. přenesená",$J$399,0)</f>
        <v>0</v>
      </c>
      <c r="BH399" s="145">
        <f>IF($N$399="sníž. přenesená",$J$399,0)</f>
        <v>0</v>
      </c>
      <c r="BI399" s="145">
        <f>IF($N$399="nulová",$J$399,0)</f>
        <v>0</v>
      </c>
      <c r="BJ399" s="82" t="s">
        <v>75</v>
      </c>
      <c r="BK399" s="145">
        <f>ROUND($I$399*$H$399,2)</f>
        <v>0</v>
      </c>
      <c r="BL399" s="82" t="s">
        <v>268</v>
      </c>
      <c r="BM399" s="82" t="s">
        <v>659</v>
      </c>
    </row>
    <row r="400" spans="2:47" s="6" customFormat="1" ht="14.25" customHeight="1">
      <c r="B400" s="85"/>
      <c r="D400" s="146" t="s">
        <v>169</v>
      </c>
      <c r="F400" s="147" t="s">
        <v>660</v>
      </c>
      <c r="L400" s="85"/>
      <c r="M400" s="148"/>
      <c r="T400" s="149"/>
      <c r="AT400" s="6" t="s">
        <v>169</v>
      </c>
      <c r="AU400" s="6" t="s">
        <v>77</v>
      </c>
    </row>
    <row r="401" spans="2:51" s="6" customFormat="1" ht="13.5" customHeight="1">
      <c r="B401" s="150"/>
      <c r="D401" s="151" t="s">
        <v>171</v>
      </c>
      <c r="E401" s="152"/>
      <c r="F401" s="153" t="s">
        <v>661</v>
      </c>
      <c r="H401" s="154">
        <v>32.25</v>
      </c>
      <c r="L401" s="150"/>
      <c r="M401" s="155"/>
      <c r="T401" s="156"/>
      <c r="AT401" s="152" t="s">
        <v>171</v>
      </c>
      <c r="AU401" s="152" t="s">
        <v>77</v>
      </c>
      <c r="AV401" s="152" t="s">
        <v>77</v>
      </c>
      <c r="AW401" s="152" t="s">
        <v>125</v>
      </c>
      <c r="AX401" s="152" t="s">
        <v>68</v>
      </c>
      <c r="AY401" s="152" t="s">
        <v>159</v>
      </c>
    </row>
    <row r="402" spans="2:51" s="6" customFormat="1" ht="13.5" customHeight="1">
      <c r="B402" s="150"/>
      <c r="D402" s="151" t="s">
        <v>171</v>
      </c>
      <c r="E402" s="152"/>
      <c r="F402" s="153" t="s">
        <v>662</v>
      </c>
      <c r="H402" s="154">
        <v>30.29</v>
      </c>
      <c r="L402" s="150"/>
      <c r="M402" s="155"/>
      <c r="T402" s="156"/>
      <c r="AT402" s="152" t="s">
        <v>171</v>
      </c>
      <c r="AU402" s="152" t="s">
        <v>77</v>
      </c>
      <c r="AV402" s="152" t="s">
        <v>77</v>
      </c>
      <c r="AW402" s="152" t="s">
        <v>125</v>
      </c>
      <c r="AX402" s="152" t="s">
        <v>68</v>
      </c>
      <c r="AY402" s="152" t="s">
        <v>159</v>
      </c>
    </row>
    <row r="403" spans="2:51" s="6" customFormat="1" ht="13.5" customHeight="1">
      <c r="B403" s="150"/>
      <c r="D403" s="151" t="s">
        <v>171</v>
      </c>
      <c r="E403" s="152"/>
      <c r="F403" s="153" t="s">
        <v>663</v>
      </c>
      <c r="H403" s="154">
        <v>28.37</v>
      </c>
      <c r="L403" s="150"/>
      <c r="M403" s="155"/>
      <c r="T403" s="156"/>
      <c r="AT403" s="152" t="s">
        <v>171</v>
      </c>
      <c r="AU403" s="152" t="s">
        <v>77</v>
      </c>
      <c r="AV403" s="152" t="s">
        <v>77</v>
      </c>
      <c r="AW403" s="152" t="s">
        <v>125</v>
      </c>
      <c r="AX403" s="152" t="s">
        <v>68</v>
      </c>
      <c r="AY403" s="152" t="s">
        <v>159</v>
      </c>
    </row>
    <row r="404" spans="2:51" s="6" customFormat="1" ht="13.5" customHeight="1">
      <c r="B404" s="150"/>
      <c r="D404" s="151" t="s">
        <v>171</v>
      </c>
      <c r="E404" s="152"/>
      <c r="F404" s="153" t="s">
        <v>664</v>
      </c>
      <c r="H404" s="154">
        <v>22.465</v>
      </c>
      <c r="L404" s="150"/>
      <c r="M404" s="155"/>
      <c r="T404" s="156"/>
      <c r="AT404" s="152" t="s">
        <v>171</v>
      </c>
      <c r="AU404" s="152" t="s">
        <v>77</v>
      </c>
      <c r="AV404" s="152" t="s">
        <v>77</v>
      </c>
      <c r="AW404" s="152" t="s">
        <v>125</v>
      </c>
      <c r="AX404" s="152" t="s">
        <v>68</v>
      </c>
      <c r="AY404" s="152" t="s">
        <v>159</v>
      </c>
    </row>
    <row r="405" spans="2:51" s="6" customFormat="1" ht="13.5" customHeight="1">
      <c r="B405" s="150"/>
      <c r="D405" s="151" t="s">
        <v>171</v>
      </c>
      <c r="E405" s="152"/>
      <c r="F405" s="153" t="s">
        <v>665</v>
      </c>
      <c r="H405" s="154">
        <v>23.5</v>
      </c>
      <c r="L405" s="150"/>
      <c r="M405" s="155"/>
      <c r="T405" s="156"/>
      <c r="AT405" s="152" t="s">
        <v>171</v>
      </c>
      <c r="AU405" s="152" t="s">
        <v>77</v>
      </c>
      <c r="AV405" s="152" t="s">
        <v>77</v>
      </c>
      <c r="AW405" s="152" t="s">
        <v>125</v>
      </c>
      <c r="AX405" s="152" t="s">
        <v>68</v>
      </c>
      <c r="AY405" s="152" t="s">
        <v>159</v>
      </c>
    </row>
    <row r="406" spans="2:51" s="6" customFormat="1" ht="13.5" customHeight="1">
      <c r="B406" s="150"/>
      <c r="D406" s="151" t="s">
        <v>171</v>
      </c>
      <c r="E406" s="152"/>
      <c r="F406" s="153" t="s">
        <v>666</v>
      </c>
      <c r="H406" s="154">
        <v>13</v>
      </c>
      <c r="L406" s="150"/>
      <c r="M406" s="155"/>
      <c r="T406" s="156"/>
      <c r="AT406" s="152" t="s">
        <v>171</v>
      </c>
      <c r="AU406" s="152" t="s">
        <v>77</v>
      </c>
      <c r="AV406" s="152" t="s">
        <v>77</v>
      </c>
      <c r="AW406" s="152" t="s">
        <v>125</v>
      </c>
      <c r="AX406" s="152" t="s">
        <v>68</v>
      </c>
      <c r="AY406" s="152" t="s">
        <v>159</v>
      </c>
    </row>
    <row r="407" spans="2:51" s="6" customFormat="1" ht="13.5" customHeight="1">
      <c r="B407" s="150"/>
      <c r="D407" s="151" t="s">
        <v>171</v>
      </c>
      <c r="E407" s="152"/>
      <c r="F407" s="153" t="s">
        <v>667</v>
      </c>
      <c r="H407" s="154">
        <v>11.3</v>
      </c>
      <c r="L407" s="150"/>
      <c r="M407" s="155"/>
      <c r="T407" s="156"/>
      <c r="AT407" s="152" t="s">
        <v>171</v>
      </c>
      <c r="AU407" s="152" t="s">
        <v>77</v>
      </c>
      <c r="AV407" s="152" t="s">
        <v>77</v>
      </c>
      <c r="AW407" s="152" t="s">
        <v>125</v>
      </c>
      <c r="AX407" s="152" t="s">
        <v>68</v>
      </c>
      <c r="AY407" s="152" t="s">
        <v>159</v>
      </c>
    </row>
    <row r="408" spans="2:51" s="6" customFormat="1" ht="13.5" customHeight="1">
      <c r="B408" s="150"/>
      <c r="D408" s="151" t="s">
        <v>171</v>
      </c>
      <c r="E408" s="152"/>
      <c r="F408" s="153" t="s">
        <v>668</v>
      </c>
      <c r="H408" s="154">
        <v>13.1</v>
      </c>
      <c r="L408" s="150"/>
      <c r="M408" s="155"/>
      <c r="T408" s="156"/>
      <c r="AT408" s="152" t="s">
        <v>171</v>
      </c>
      <c r="AU408" s="152" t="s">
        <v>77</v>
      </c>
      <c r="AV408" s="152" t="s">
        <v>77</v>
      </c>
      <c r="AW408" s="152" t="s">
        <v>125</v>
      </c>
      <c r="AX408" s="152" t="s">
        <v>68</v>
      </c>
      <c r="AY408" s="152" t="s">
        <v>159</v>
      </c>
    </row>
    <row r="409" spans="2:51" s="6" customFormat="1" ht="13.5" customHeight="1">
      <c r="B409" s="150"/>
      <c r="D409" s="151" t="s">
        <v>171</v>
      </c>
      <c r="E409" s="152"/>
      <c r="F409" s="153" t="s">
        <v>669</v>
      </c>
      <c r="H409" s="154">
        <v>0.8</v>
      </c>
      <c r="L409" s="150"/>
      <c r="M409" s="155"/>
      <c r="T409" s="156"/>
      <c r="AT409" s="152" t="s">
        <v>171</v>
      </c>
      <c r="AU409" s="152" t="s">
        <v>77</v>
      </c>
      <c r="AV409" s="152" t="s">
        <v>77</v>
      </c>
      <c r="AW409" s="152" t="s">
        <v>125</v>
      </c>
      <c r="AX409" s="152" t="s">
        <v>68</v>
      </c>
      <c r="AY409" s="152" t="s">
        <v>159</v>
      </c>
    </row>
    <row r="410" spans="2:51" s="6" customFormat="1" ht="13.5" customHeight="1">
      <c r="B410" s="157"/>
      <c r="D410" s="151" t="s">
        <v>171</v>
      </c>
      <c r="E410" s="158"/>
      <c r="F410" s="159" t="s">
        <v>174</v>
      </c>
      <c r="H410" s="160">
        <v>175.075</v>
      </c>
      <c r="L410" s="157"/>
      <c r="M410" s="161"/>
      <c r="T410" s="162"/>
      <c r="AT410" s="158" t="s">
        <v>171</v>
      </c>
      <c r="AU410" s="158" t="s">
        <v>77</v>
      </c>
      <c r="AV410" s="158" t="s">
        <v>167</v>
      </c>
      <c r="AW410" s="158" t="s">
        <v>125</v>
      </c>
      <c r="AX410" s="158" t="s">
        <v>75</v>
      </c>
      <c r="AY410" s="158" t="s">
        <v>159</v>
      </c>
    </row>
    <row r="411" spans="2:65" s="6" customFormat="1" ht="13.5" customHeight="1">
      <c r="B411" s="85"/>
      <c r="C411" s="134" t="s">
        <v>670</v>
      </c>
      <c r="D411" s="134" t="s">
        <v>162</v>
      </c>
      <c r="E411" s="135" t="s">
        <v>671</v>
      </c>
      <c r="F411" s="136" t="s">
        <v>672</v>
      </c>
      <c r="G411" s="137" t="s">
        <v>165</v>
      </c>
      <c r="H411" s="138">
        <v>153.9</v>
      </c>
      <c r="I411" s="139"/>
      <c r="J411" s="140">
        <f>ROUND($I$411*$H$411,2)</f>
        <v>0</v>
      </c>
      <c r="K411" s="136" t="s">
        <v>166</v>
      </c>
      <c r="L411" s="85"/>
      <c r="M411" s="141"/>
      <c r="N411" s="142" t="s">
        <v>39</v>
      </c>
      <c r="P411" s="143">
        <f>$O$411*$H$411</f>
        <v>0</v>
      </c>
      <c r="Q411" s="143">
        <v>3E-05</v>
      </c>
      <c r="R411" s="143">
        <f>$Q$411*$H$411</f>
        <v>0.0046170000000000004</v>
      </c>
      <c r="S411" s="143">
        <v>0</v>
      </c>
      <c r="T411" s="144">
        <f>$S$411*$H$411</f>
        <v>0</v>
      </c>
      <c r="AR411" s="82" t="s">
        <v>268</v>
      </c>
      <c r="AT411" s="82" t="s">
        <v>162</v>
      </c>
      <c r="AU411" s="82" t="s">
        <v>77</v>
      </c>
      <c r="AY411" s="6" t="s">
        <v>159</v>
      </c>
      <c r="BE411" s="145">
        <f>IF($N$411="základní",$J$411,0)</f>
        <v>0</v>
      </c>
      <c r="BF411" s="145">
        <f>IF($N$411="snížená",$J$411,0)</f>
        <v>0</v>
      </c>
      <c r="BG411" s="145">
        <f>IF($N$411="zákl. přenesená",$J$411,0)</f>
        <v>0</v>
      </c>
      <c r="BH411" s="145">
        <f>IF($N$411="sníž. přenesená",$J$411,0)</f>
        <v>0</v>
      </c>
      <c r="BI411" s="145">
        <f>IF($N$411="nulová",$J$411,0)</f>
        <v>0</v>
      </c>
      <c r="BJ411" s="82" t="s">
        <v>75</v>
      </c>
      <c r="BK411" s="145">
        <f>ROUND($I$411*$H$411,2)</f>
        <v>0</v>
      </c>
      <c r="BL411" s="82" t="s">
        <v>268</v>
      </c>
      <c r="BM411" s="82" t="s">
        <v>673</v>
      </c>
    </row>
    <row r="412" spans="2:47" s="6" customFormat="1" ht="14.25" customHeight="1">
      <c r="B412" s="85"/>
      <c r="D412" s="146" t="s">
        <v>169</v>
      </c>
      <c r="F412" s="147" t="s">
        <v>674</v>
      </c>
      <c r="L412" s="85"/>
      <c r="M412" s="148"/>
      <c r="T412" s="149"/>
      <c r="AT412" s="6" t="s">
        <v>169</v>
      </c>
      <c r="AU412" s="6" t="s">
        <v>77</v>
      </c>
    </row>
    <row r="413" spans="2:51" s="6" customFormat="1" ht="13.5" customHeight="1">
      <c r="B413" s="173"/>
      <c r="D413" s="151" t="s">
        <v>171</v>
      </c>
      <c r="E413" s="174"/>
      <c r="F413" s="175" t="s">
        <v>231</v>
      </c>
      <c r="H413" s="174"/>
      <c r="L413" s="173"/>
      <c r="M413" s="176"/>
      <c r="T413" s="177"/>
      <c r="AT413" s="174" t="s">
        <v>171</v>
      </c>
      <c r="AU413" s="174" t="s">
        <v>77</v>
      </c>
      <c r="AV413" s="174" t="s">
        <v>75</v>
      </c>
      <c r="AW413" s="174" t="s">
        <v>125</v>
      </c>
      <c r="AX413" s="174" t="s">
        <v>68</v>
      </c>
      <c r="AY413" s="174" t="s">
        <v>159</v>
      </c>
    </row>
    <row r="414" spans="2:51" s="6" customFormat="1" ht="13.5" customHeight="1">
      <c r="B414" s="150"/>
      <c r="D414" s="151" t="s">
        <v>171</v>
      </c>
      <c r="E414" s="152"/>
      <c r="F414" s="153" t="s">
        <v>675</v>
      </c>
      <c r="H414" s="154">
        <v>153.9</v>
      </c>
      <c r="L414" s="150"/>
      <c r="M414" s="155"/>
      <c r="T414" s="156"/>
      <c r="AT414" s="152" t="s">
        <v>171</v>
      </c>
      <c r="AU414" s="152" t="s">
        <v>77</v>
      </c>
      <c r="AV414" s="152" t="s">
        <v>77</v>
      </c>
      <c r="AW414" s="152" t="s">
        <v>125</v>
      </c>
      <c r="AX414" s="152" t="s">
        <v>68</v>
      </c>
      <c r="AY414" s="152" t="s">
        <v>159</v>
      </c>
    </row>
    <row r="415" spans="2:51" s="6" customFormat="1" ht="13.5" customHeight="1">
      <c r="B415" s="157"/>
      <c r="D415" s="151" t="s">
        <v>171</v>
      </c>
      <c r="E415" s="158" t="s">
        <v>107</v>
      </c>
      <c r="F415" s="159" t="s">
        <v>174</v>
      </c>
      <c r="H415" s="160">
        <v>153.9</v>
      </c>
      <c r="L415" s="157"/>
      <c r="M415" s="161"/>
      <c r="T415" s="162"/>
      <c r="AT415" s="158" t="s">
        <v>171</v>
      </c>
      <c r="AU415" s="158" t="s">
        <v>77</v>
      </c>
      <c r="AV415" s="158" t="s">
        <v>167</v>
      </c>
      <c r="AW415" s="158" t="s">
        <v>125</v>
      </c>
      <c r="AX415" s="158" t="s">
        <v>75</v>
      </c>
      <c r="AY415" s="158" t="s">
        <v>159</v>
      </c>
    </row>
    <row r="416" spans="2:65" s="6" customFormat="1" ht="13.5" customHeight="1">
      <c r="B416" s="85"/>
      <c r="C416" s="163" t="s">
        <v>676</v>
      </c>
      <c r="D416" s="163" t="s">
        <v>181</v>
      </c>
      <c r="E416" s="164" t="s">
        <v>677</v>
      </c>
      <c r="F416" s="165" t="s">
        <v>678</v>
      </c>
      <c r="G416" s="166" t="s">
        <v>165</v>
      </c>
      <c r="H416" s="167">
        <v>169.29</v>
      </c>
      <c r="I416" s="168"/>
      <c r="J416" s="169">
        <f>ROUND($I$416*$H$416,2)</f>
        <v>0</v>
      </c>
      <c r="K416" s="165"/>
      <c r="L416" s="170"/>
      <c r="M416" s="171"/>
      <c r="N416" s="172" t="s">
        <v>39</v>
      </c>
      <c r="P416" s="143">
        <f>$O$416*$H$416</f>
        <v>0</v>
      </c>
      <c r="Q416" s="143">
        <v>0</v>
      </c>
      <c r="R416" s="143">
        <f>$Q$416*$H$416</f>
        <v>0</v>
      </c>
      <c r="S416" s="143">
        <v>0</v>
      </c>
      <c r="T416" s="144">
        <f>$S$416*$H$416</f>
        <v>0</v>
      </c>
      <c r="AR416" s="82" t="s">
        <v>381</v>
      </c>
      <c r="AT416" s="82" t="s">
        <v>181</v>
      </c>
      <c r="AU416" s="82" t="s">
        <v>77</v>
      </c>
      <c r="AY416" s="6" t="s">
        <v>159</v>
      </c>
      <c r="BE416" s="145">
        <f>IF($N$416="základní",$J$416,0)</f>
        <v>0</v>
      </c>
      <c r="BF416" s="145">
        <f>IF($N$416="snížená",$J$416,0)</f>
        <v>0</v>
      </c>
      <c r="BG416" s="145">
        <f>IF($N$416="zákl. přenesená",$J$416,0)</f>
        <v>0</v>
      </c>
      <c r="BH416" s="145">
        <f>IF($N$416="sníž. přenesená",$J$416,0)</f>
        <v>0</v>
      </c>
      <c r="BI416" s="145">
        <f>IF($N$416="nulová",$J$416,0)</f>
        <v>0</v>
      </c>
      <c r="BJ416" s="82" t="s">
        <v>75</v>
      </c>
      <c r="BK416" s="145">
        <f>ROUND($I$416*$H$416,2)</f>
        <v>0</v>
      </c>
      <c r="BL416" s="82" t="s">
        <v>268</v>
      </c>
      <c r="BM416" s="82" t="s">
        <v>679</v>
      </c>
    </row>
    <row r="417" spans="2:47" s="6" customFormat="1" ht="28.5" customHeight="1">
      <c r="B417" s="85"/>
      <c r="D417" s="146" t="s">
        <v>441</v>
      </c>
      <c r="F417" s="178" t="s">
        <v>680</v>
      </c>
      <c r="L417" s="85"/>
      <c r="M417" s="148"/>
      <c r="T417" s="149"/>
      <c r="AT417" s="6" t="s">
        <v>441</v>
      </c>
      <c r="AU417" s="6" t="s">
        <v>77</v>
      </c>
    </row>
    <row r="418" spans="2:51" s="6" customFormat="1" ht="13.5" customHeight="1">
      <c r="B418" s="150"/>
      <c r="D418" s="151" t="s">
        <v>171</v>
      </c>
      <c r="E418" s="152"/>
      <c r="F418" s="153" t="s">
        <v>681</v>
      </c>
      <c r="H418" s="154">
        <v>169.29</v>
      </c>
      <c r="L418" s="150"/>
      <c r="M418" s="155"/>
      <c r="T418" s="156"/>
      <c r="AT418" s="152" t="s">
        <v>171</v>
      </c>
      <c r="AU418" s="152" t="s">
        <v>77</v>
      </c>
      <c r="AV418" s="152" t="s">
        <v>77</v>
      </c>
      <c r="AW418" s="152" t="s">
        <v>125</v>
      </c>
      <c r="AX418" s="152" t="s">
        <v>75</v>
      </c>
      <c r="AY418" s="152" t="s">
        <v>159</v>
      </c>
    </row>
    <row r="419" spans="2:65" s="6" customFormat="1" ht="13.5" customHeight="1">
      <c r="B419" s="85"/>
      <c r="C419" s="134" t="s">
        <v>682</v>
      </c>
      <c r="D419" s="134" t="s">
        <v>162</v>
      </c>
      <c r="E419" s="135" t="s">
        <v>683</v>
      </c>
      <c r="F419" s="136" t="s">
        <v>684</v>
      </c>
      <c r="G419" s="137" t="s">
        <v>371</v>
      </c>
      <c r="H419" s="138">
        <v>47.29</v>
      </c>
      <c r="I419" s="139"/>
      <c r="J419" s="140">
        <f>ROUND($I$419*$H$419,2)</f>
        <v>0</v>
      </c>
      <c r="K419" s="136"/>
      <c r="L419" s="85"/>
      <c r="M419" s="141"/>
      <c r="N419" s="142" t="s">
        <v>39</v>
      </c>
      <c r="P419" s="143">
        <f>$O$419*$H$419</f>
        <v>0</v>
      </c>
      <c r="Q419" s="143">
        <v>0</v>
      </c>
      <c r="R419" s="143">
        <f>$Q$419*$H$419</f>
        <v>0</v>
      </c>
      <c r="S419" s="143">
        <v>0</v>
      </c>
      <c r="T419" s="144">
        <f>$S$419*$H$419</f>
        <v>0</v>
      </c>
      <c r="AR419" s="82" t="s">
        <v>268</v>
      </c>
      <c r="AT419" s="82" t="s">
        <v>162</v>
      </c>
      <c r="AU419" s="82" t="s">
        <v>77</v>
      </c>
      <c r="AY419" s="6" t="s">
        <v>159</v>
      </c>
      <c r="BE419" s="145">
        <f>IF($N$419="základní",$J$419,0)</f>
        <v>0</v>
      </c>
      <c r="BF419" s="145">
        <f>IF($N$419="snížená",$J$419,0)</f>
        <v>0</v>
      </c>
      <c r="BG419" s="145">
        <f>IF($N$419="zákl. přenesená",$J$419,0)</f>
        <v>0</v>
      </c>
      <c r="BH419" s="145">
        <f>IF($N$419="sníž. přenesená",$J$419,0)</f>
        <v>0</v>
      </c>
      <c r="BI419" s="145">
        <f>IF($N$419="nulová",$J$419,0)</f>
        <v>0</v>
      </c>
      <c r="BJ419" s="82" t="s">
        <v>75</v>
      </c>
      <c r="BK419" s="145">
        <f>ROUND($I$419*$H$419,2)</f>
        <v>0</v>
      </c>
      <c r="BL419" s="82" t="s">
        <v>268</v>
      </c>
      <c r="BM419" s="82" t="s">
        <v>685</v>
      </c>
    </row>
    <row r="420" spans="2:51" s="6" customFormat="1" ht="13.5" customHeight="1">
      <c r="B420" s="150"/>
      <c r="D420" s="146" t="s">
        <v>171</v>
      </c>
      <c r="E420" s="153"/>
      <c r="F420" s="153" t="s">
        <v>686</v>
      </c>
      <c r="H420" s="154">
        <v>47.29</v>
      </c>
      <c r="L420" s="150"/>
      <c r="M420" s="155"/>
      <c r="T420" s="156"/>
      <c r="AT420" s="152" t="s">
        <v>171</v>
      </c>
      <c r="AU420" s="152" t="s">
        <v>77</v>
      </c>
      <c r="AV420" s="152" t="s">
        <v>77</v>
      </c>
      <c r="AW420" s="152" t="s">
        <v>125</v>
      </c>
      <c r="AX420" s="152" t="s">
        <v>75</v>
      </c>
      <c r="AY420" s="152" t="s">
        <v>159</v>
      </c>
    </row>
    <row r="421" spans="2:65" s="6" customFormat="1" ht="13.5" customHeight="1">
      <c r="B421" s="85"/>
      <c r="C421" s="134" t="s">
        <v>687</v>
      </c>
      <c r="D421" s="134" t="s">
        <v>162</v>
      </c>
      <c r="E421" s="135" t="s">
        <v>688</v>
      </c>
      <c r="F421" s="136" t="s">
        <v>689</v>
      </c>
      <c r="G421" s="137" t="s">
        <v>165</v>
      </c>
      <c r="H421" s="138">
        <v>471.9</v>
      </c>
      <c r="I421" s="139"/>
      <c r="J421" s="140">
        <f>ROUND($I$421*$H$421,2)</f>
        <v>0</v>
      </c>
      <c r="K421" s="136" t="s">
        <v>166</v>
      </c>
      <c r="L421" s="85"/>
      <c r="M421" s="141"/>
      <c r="N421" s="142" t="s">
        <v>39</v>
      </c>
      <c r="P421" s="143">
        <f>$O$421*$H$421</f>
        <v>0</v>
      </c>
      <c r="Q421" s="143">
        <v>0</v>
      </c>
      <c r="R421" s="143">
        <f>$Q$421*$H$421</f>
        <v>0</v>
      </c>
      <c r="S421" s="143">
        <v>0</v>
      </c>
      <c r="T421" s="144">
        <f>$S$421*$H$421</f>
        <v>0</v>
      </c>
      <c r="AR421" s="82" t="s">
        <v>268</v>
      </c>
      <c r="AT421" s="82" t="s">
        <v>162</v>
      </c>
      <c r="AU421" s="82" t="s">
        <v>77</v>
      </c>
      <c r="AY421" s="6" t="s">
        <v>159</v>
      </c>
      <c r="BE421" s="145">
        <f>IF($N$421="základní",$J$421,0)</f>
        <v>0</v>
      </c>
      <c r="BF421" s="145">
        <f>IF($N$421="snížená",$J$421,0)</f>
        <v>0</v>
      </c>
      <c r="BG421" s="145">
        <f>IF($N$421="zákl. přenesená",$J$421,0)</f>
        <v>0</v>
      </c>
      <c r="BH421" s="145">
        <f>IF($N$421="sníž. přenesená",$J$421,0)</f>
        <v>0</v>
      </c>
      <c r="BI421" s="145">
        <f>IF($N$421="nulová",$J$421,0)</f>
        <v>0</v>
      </c>
      <c r="BJ421" s="82" t="s">
        <v>75</v>
      </c>
      <c r="BK421" s="145">
        <f>ROUND($I$421*$H$421,2)</f>
        <v>0</v>
      </c>
      <c r="BL421" s="82" t="s">
        <v>268</v>
      </c>
      <c r="BM421" s="82" t="s">
        <v>690</v>
      </c>
    </row>
    <row r="422" spans="2:47" s="6" customFormat="1" ht="14.25" customHeight="1">
      <c r="B422" s="85"/>
      <c r="D422" s="146" t="s">
        <v>169</v>
      </c>
      <c r="F422" s="147" t="s">
        <v>691</v>
      </c>
      <c r="L422" s="85"/>
      <c r="M422" s="148"/>
      <c r="T422" s="149"/>
      <c r="AT422" s="6" t="s">
        <v>169</v>
      </c>
      <c r="AU422" s="6" t="s">
        <v>77</v>
      </c>
    </row>
    <row r="423" spans="2:51" s="6" customFormat="1" ht="13.5" customHeight="1">
      <c r="B423" s="150"/>
      <c r="D423" s="151" t="s">
        <v>171</v>
      </c>
      <c r="E423" s="152"/>
      <c r="F423" s="153" t="s">
        <v>692</v>
      </c>
      <c r="H423" s="154">
        <v>471.9</v>
      </c>
      <c r="L423" s="150"/>
      <c r="M423" s="155"/>
      <c r="T423" s="156"/>
      <c r="AT423" s="152" t="s">
        <v>171</v>
      </c>
      <c r="AU423" s="152" t="s">
        <v>77</v>
      </c>
      <c r="AV423" s="152" t="s">
        <v>77</v>
      </c>
      <c r="AW423" s="152" t="s">
        <v>125</v>
      </c>
      <c r="AX423" s="152" t="s">
        <v>75</v>
      </c>
      <c r="AY423" s="152" t="s">
        <v>159</v>
      </c>
    </row>
    <row r="424" spans="2:65" s="6" customFormat="1" ht="13.5" customHeight="1">
      <c r="B424" s="85"/>
      <c r="C424" s="163" t="s">
        <v>693</v>
      </c>
      <c r="D424" s="163" t="s">
        <v>181</v>
      </c>
      <c r="E424" s="164" t="s">
        <v>694</v>
      </c>
      <c r="F424" s="165" t="s">
        <v>695</v>
      </c>
      <c r="G424" s="166" t="s">
        <v>696</v>
      </c>
      <c r="H424" s="167">
        <v>141.57</v>
      </c>
      <c r="I424" s="168"/>
      <c r="J424" s="169">
        <f>ROUND($I$424*$H$424,2)</f>
        <v>0</v>
      </c>
      <c r="K424" s="165"/>
      <c r="L424" s="170"/>
      <c r="M424" s="171"/>
      <c r="N424" s="172" t="s">
        <v>39</v>
      </c>
      <c r="P424" s="143">
        <f>$O$424*$H$424</f>
        <v>0</v>
      </c>
      <c r="Q424" s="143">
        <v>0.001</v>
      </c>
      <c r="R424" s="143">
        <f>$Q$424*$H$424</f>
        <v>0.14157</v>
      </c>
      <c r="S424" s="143">
        <v>0</v>
      </c>
      <c r="T424" s="144">
        <f>$S$424*$H$424</f>
        <v>0</v>
      </c>
      <c r="AR424" s="82" t="s">
        <v>381</v>
      </c>
      <c r="AT424" s="82" t="s">
        <v>181</v>
      </c>
      <c r="AU424" s="82" t="s">
        <v>77</v>
      </c>
      <c r="AY424" s="6" t="s">
        <v>159</v>
      </c>
      <c r="BE424" s="145">
        <f>IF($N$424="základní",$J$424,0)</f>
        <v>0</v>
      </c>
      <c r="BF424" s="145">
        <f>IF($N$424="snížená",$J$424,0)</f>
        <v>0</v>
      </c>
      <c r="BG424" s="145">
        <f>IF($N$424="zákl. přenesená",$J$424,0)</f>
        <v>0</v>
      </c>
      <c r="BH424" s="145">
        <f>IF($N$424="sníž. přenesená",$J$424,0)</f>
        <v>0</v>
      </c>
      <c r="BI424" s="145">
        <f>IF($N$424="nulová",$J$424,0)</f>
        <v>0</v>
      </c>
      <c r="BJ424" s="82" t="s">
        <v>75</v>
      </c>
      <c r="BK424" s="145">
        <f>ROUND($I$424*$H$424,2)</f>
        <v>0</v>
      </c>
      <c r="BL424" s="82" t="s">
        <v>268</v>
      </c>
      <c r="BM424" s="82" t="s">
        <v>697</v>
      </c>
    </row>
    <row r="425" spans="2:47" s="6" customFormat="1" ht="14.25" customHeight="1">
      <c r="B425" s="85"/>
      <c r="D425" s="146" t="s">
        <v>169</v>
      </c>
      <c r="F425" s="147" t="s">
        <v>698</v>
      </c>
      <c r="L425" s="85"/>
      <c r="M425" s="148"/>
      <c r="T425" s="149"/>
      <c r="AT425" s="6" t="s">
        <v>169</v>
      </c>
      <c r="AU425" s="6" t="s">
        <v>77</v>
      </c>
    </row>
    <row r="426" spans="2:51" s="6" customFormat="1" ht="13.5" customHeight="1">
      <c r="B426" s="150"/>
      <c r="D426" s="151" t="s">
        <v>171</v>
      </c>
      <c r="E426" s="152"/>
      <c r="F426" s="153" t="s">
        <v>699</v>
      </c>
      <c r="H426" s="154">
        <v>141.57</v>
      </c>
      <c r="L426" s="150"/>
      <c r="M426" s="155"/>
      <c r="T426" s="156"/>
      <c r="AT426" s="152" t="s">
        <v>171</v>
      </c>
      <c r="AU426" s="152" t="s">
        <v>77</v>
      </c>
      <c r="AV426" s="152" t="s">
        <v>77</v>
      </c>
      <c r="AW426" s="152" t="s">
        <v>125</v>
      </c>
      <c r="AX426" s="152" t="s">
        <v>75</v>
      </c>
      <c r="AY426" s="152" t="s">
        <v>159</v>
      </c>
    </row>
    <row r="427" spans="2:65" s="6" customFormat="1" ht="13.5" customHeight="1">
      <c r="B427" s="85"/>
      <c r="C427" s="134" t="s">
        <v>700</v>
      </c>
      <c r="D427" s="134" t="s">
        <v>162</v>
      </c>
      <c r="E427" s="135" t="s">
        <v>701</v>
      </c>
      <c r="F427" s="136" t="s">
        <v>702</v>
      </c>
      <c r="G427" s="137" t="s">
        <v>165</v>
      </c>
      <c r="H427" s="138">
        <v>471.9</v>
      </c>
      <c r="I427" s="139"/>
      <c r="J427" s="140">
        <f>ROUND($I$427*$H$427,2)</f>
        <v>0</v>
      </c>
      <c r="K427" s="136" t="s">
        <v>166</v>
      </c>
      <c r="L427" s="85"/>
      <c r="M427" s="141"/>
      <c r="N427" s="142" t="s">
        <v>39</v>
      </c>
      <c r="P427" s="143">
        <f>$O$427*$H$427</f>
        <v>0</v>
      </c>
      <c r="Q427" s="143">
        <v>0.00536</v>
      </c>
      <c r="R427" s="143">
        <f>$Q$427*$H$427</f>
        <v>2.529384</v>
      </c>
      <c r="S427" s="143">
        <v>0</v>
      </c>
      <c r="T427" s="144">
        <f>$S$427*$H$427</f>
        <v>0</v>
      </c>
      <c r="AR427" s="82" t="s">
        <v>268</v>
      </c>
      <c r="AT427" s="82" t="s">
        <v>162</v>
      </c>
      <c r="AU427" s="82" t="s">
        <v>77</v>
      </c>
      <c r="AY427" s="6" t="s">
        <v>159</v>
      </c>
      <c r="BE427" s="145">
        <f>IF($N$427="základní",$J$427,0)</f>
        <v>0</v>
      </c>
      <c r="BF427" s="145">
        <f>IF($N$427="snížená",$J$427,0)</f>
        <v>0</v>
      </c>
      <c r="BG427" s="145">
        <f>IF($N$427="zákl. přenesená",$J$427,0)</f>
        <v>0</v>
      </c>
      <c r="BH427" s="145">
        <f>IF($N$427="sníž. přenesená",$J$427,0)</f>
        <v>0</v>
      </c>
      <c r="BI427" s="145">
        <f>IF($N$427="nulová",$J$427,0)</f>
        <v>0</v>
      </c>
      <c r="BJ427" s="82" t="s">
        <v>75</v>
      </c>
      <c r="BK427" s="145">
        <f>ROUND($I$427*$H$427,2)</f>
        <v>0</v>
      </c>
      <c r="BL427" s="82" t="s">
        <v>268</v>
      </c>
      <c r="BM427" s="82" t="s">
        <v>703</v>
      </c>
    </row>
    <row r="428" spans="2:47" s="6" customFormat="1" ht="14.25" customHeight="1">
      <c r="B428" s="85"/>
      <c r="D428" s="146" t="s">
        <v>169</v>
      </c>
      <c r="F428" s="147" t="s">
        <v>704</v>
      </c>
      <c r="L428" s="85"/>
      <c r="M428" s="148"/>
      <c r="T428" s="149"/>
      <c r="AT428" s="6" t="s">
        <v>169</v>
      </c>
      <c r="AU428" s="6" t="s">
        <v>77</v>
      </c>
    </row>
    <row r="429" spans="2:51" s="6" customFormat="1" ht="13.5" customHeight="1">
      <c r="B429" s="150"/>
      <c r="D429" s="151" t="s">
        <v>171</v>
      </c>
      <c r="E429" s="152"/>
      <c r="F429" s="153" t="s">
        <v>692</v>
      </c>
      <c r="H429" s="154">
        <v>471.9</v>
      </c>
      <c r="L429" s="150"/>
      <c r="M429" s="155"/>
      <c r="T429" s="156"/>
      <c r="AT429" s="152" t="s">
        <v>171</v>
      </c>
      <c r="AU429" s="152" t="s">
        <v>77</v>
      </c>
      <c r="AV429" s="152" t="s">
        <v>77</v>
      </c>
      <c r="AW429" s="152" t="s">
        <v>125</v>
      </c>
      <c r="AX429" s="152" t="s">
        <v>75</v>
      </c>
      <c r="AY429" s="152" t="s">
        <v>159</v>
      </c>
    </row>
    <row r="430" spans="2:65" s="6" customFormat="1" ht="13.5" customHeight="1">
      <c r="B430" s="85"/>
      <c r="C430" s="134" t="s">
        <v>705</v>
      </c>
      <c r="D430" s="134" t="s">
        <v>162</v>
      </c>
      <c r="E430" s="135" t="s">
        <v>706</v>
      </c>
      <c r="F430" s="136" t="s">
        <v>707</v>
      </c>
      <c r="G430" s="137" t="s">
        <v>471</v>
      </c>
      <c r="H430" s="179"/>
      <c r="I430" s="139"/>
      <c r="J430" s="140">
        <f>ROUND($I$430*$H$430,2)</f>
        <v>0</v>
      </c>
      <c r="K430" s="136" t="s">
        <v>166</v>
      </c>
      <c r="L430" s="85"/>
      <c r="M430" s="141"/>
      <c r="N430" s="142" t="s">
        <v>39</v>
      </c>
      <c r="P430" s="143">
        <f>$O$430*$H$430</f>
        <v>0</v>
      </c>
      <c r="Q430" s="143">
        <v>0</v>
      </c>
      <c r="R430" s="143">
        <f>$Q$430*$H$430</f>
        <v>0</v>
      </c>
      <c r="S430" s="143">
        <v>0</v>
      </c>
      <c r="T430" s="144">
        <f>$S$430*$H$430</f>
        <v>0</v>
      </c>
      <c r="AR430" s="82" t="s">
        <v>268</v>
      </c>
      <c r="AT430" s="82" t="s">
        <v>162</v>
      </c>
      <c r="AU430" s="82" t="s">
        <v>77</v>
      </c>
      <c r="AY430" s="6" t="s">
        <v>159</v>
      </c>
      <c r="BE430" s="145">
        <f>IF($N$430="základní",$J$430,0)</f>
        <v>0</v>
      </c>
      <c r="BF430" s="145">
        <f>IF($N$430="snížená",$J$430,0)</f>
        <v>0</v>
      </c>
      <c r="BG430" s="145">
        <f>IF($N$430="zákl. přenesená",$J$430,0)</f>
        <v>0</v>
      </c>
      <c r="BH430" s="145">
        <f>IF($N$430="sníž. přenesená",$J$430,0)</f>
        <v>0</v>
      </c>
      <c r="BI430" s="145">
        <f>IF($N$430="nulová",$J$430,0)</f>
        <v>0</v>
      </c>
      <c r="BJ430" s="82" t="s">
        <v>75</v>
      </c>
      <c r="BK430" s="145">
        <f>ROUND($I$430*$H$430,2)</f>
        <v>0</v>
      </c>
      <c r="BL430" s="82" t="s">
        <v>268</v>
      </c>
      <c r="BM430" s="82" t="s">
        <v>708</v>
      </c>
    </row>
    <row r="431" spans="2:47" s="6" customFormat="1" ht="24.75" customHeight="1">
      <c r="B431" s="85"/>
      <c r="D431" s="146" t="s">
        <v>169</v>
      </c>
      <c r="F431" s="147" t="s">
        <v>709</v>
      </c>
      <c r="L431" s="85"/>
      <c r="M431" s="148"/>
      <c r="T431" s="149"/>
      <c r="AT431" s="6" t="s">
        <v>169</v>
      </c>
      <c r="AU431" s="6" t="s">
        <v>77</v>
      </c>
    </row>
    <row r="432" spans="2:63" s="123" customFormat="1" ht="30" customHeight="1">
      <c r="B432" s="124"/>
      <c r="D432" s="125" t="s">
        <v>67</v>
      </c>
      <c r="E432" s="132" t="s">
        <v>710</v>
      </c>
      <c r="F432" s="132" t="s">
        <v>711</v>
      </c>
      <c r="J432" s="133">
        <f>$BK$432</f>
        <v>0</v>
      </c>
      <c r="L432" s="124"/>
      <c r="M432" s="128"/>
      <c r="P432" s="129">
        <f>SUM($P$433:$P$487)</f>
        <v>0</v>
      </c>
      <c r="R432" s="129">
        <f>SUM($R$433:$R$487)</f>
        <v>0.42748559999999997</v>
      </c>
      <c r="T432" s="130">
        <f>SUM($T$433:$T$487)</f>
        <v>1.0935834999999998</v>
      </c>
      <c r="AR432" s="125" t="s">
        <v>77</v>
      </c>
      <c r="AT432" s="125" t="s">
        <v>67</v>
      </c>
      <c r="AU432" s="125" t="s">
        <v>75</v>
      </c>
      <c r="AY432" s="125" t="s">
        <v>159</v>
      </c>
      <c r="BK432" s="131">
        <f>SUM($BK$433:$BK$487)</f>
        <v>0</v>
      </c>
    </row>
    <row r="433" spans="2:65" s="6" customFormat="1" ht="13.5" customHeight="1">
      <c r="B433" s="85"/>
      <c r="C433" s="134" t="s">
        <v>712</v>
      </c>
      <c r="D433" s="134" t="s">
        <v>162</v>
      </c>
      <c r="E433" s="135" t="s">
        <v>713</v>
      </c>
      <c r="F433" s="136" t="s">
        <v>714</v>
      </c>
      <c r="G433" s="137" t="s">
        <v>165</v>
      </c>
      <c r="H433" s="138">
        <v>69.655</v>
      </c>
      <c r="I433" s="139"/>
      <c r="J433" s="140">
        <f>ROUND($I$433*$H$433,2)</f>
        <v>0</v>
      </c>
      <c r="K433" s="136" t="s">
        <v>166</v>
      </c>
      <c r="L433" s="85"/>
      <c r="M433" s="141"/>
      <c r="N433" s="142" t="s">
        <v>39</v>
      </c>
      <c r="P433" s="143">
        <f>$O$433*$H$433</f>
        <v>0</v>
      </c>
      <c r="Q433" s="143">
        <v>0</v>
      </c>
      <c r="R433" s="143">
        <f>$Q$433*$H$433</f>
        <v>0</v>
      </c>
      <c r="S433" s="143">
        <v>0.0157</v>
      </c>
      <c r="T433" s="144">
        <f>$S$433*$H$433</f>
        <v>1.0935834999999998</v>
      </c>
      <c r="AR433" s="82" t="s">
        <v>268</v>
      </c>
      <c r="AT433" s="82" t="s">
        <v>162</v>
      </c>
      <c r="AU433" s="82" t="s">
        <v>77</v>
      </c>
      <c r="AY433" s="6" t="s">
        <v>159</v>
      </c>
      <c r="BE433" s="145">
        <f>IF($N$433="základní",$J$433,0)</f>
        <v>0</v>
      </c>
      <c r="BF433" s="145">
        <f>IF($N$433="snížená",$J$433,0)</f>
        <v>0</v>
      </c>
      <c r="BG433" s="145">
        <f>IF($N$433="zákl. přenesená",$J$433,0)</f>
        <v>0</v>
      </c>
      <c r="BH433" s="145">
        <f>IF($N$433="sníž. přenesená",$J$433,0)</f>
        <v>0</v>
      </c>
      <c r="BI433" s="145">
        <f>IF($N$433="nulová",$J$433,0)</f>
        <v>0</v>
      </c>
      <c r="BJ433" s="82" t="s">
        <v>75</v>
      </c>
      <c r="BK433" s="145">
        <f>ROUND($I$433*$H$433,2)</f>
        <v>0</v>
      </c>
      <c r="BL433" s="82" t="s">
        <v>268</v>
      </c>
      <c r="BM433" s="82" t="s">
        <v>715</v>
      </c>
    </row>
    <row r="434" spans="2:47" s="6" customFormat="1" ht="14.25" customHeight="1">
      <c r="B434" s="85"/>
      <c r="D434" s="146" t="s">
        <v>169</v>
      </c>
      <c r="F434" s="147" t="s">
        <v>714</v>
      </c>
      <c r="L434" s="85"/>
      <c r="M434" s="148"/>
      <c r="T434" s="149"/>
      <c r="AT434" s="6" t="s">
        <v>169</v>
      </c>
      <c r="AU434" s="6" t="s">
        <v>77</v>
      </c>
    </row>
    <row r="435" spans="2:51" s="6" customFormat="1" ht="13.5" customHeight="1">
      <c r="B435" s="150"/>
      <c r="D435" s="151" t="s">
        <v>171</v>
      </c>
      <c r="E435" s="152"/>
      <c r="F435" s="153" t="s">
        <v>716</v>
      </c>
      <c r="H435" s="154">
        <v>3.434</v>
      </c>
      <c r="L435" s="150"/>
      <c r="M435" s="155"/>
      <c r="T435" s="156"/>
      <c r="AT435" s="152" t="s">
        <v>171</v>
      </c>
      <c r="AU435" s="152" t="s">
        <v>77</v>
      </c>
      <c r="AV435" s="152" t="s">
        <v>77</v>
      </c>
      <c r="AW435" s="152" t="s">
        <v>125</v>
      </c>
      <c r="AX435" s="152" t="s">
        <v>68</v>
      </c>
      <c r="AY435" s="152" t="s">
        <v>159</v>
      </c>
    </row>
    <row r="436" spans="2:51" s="6" customFormat="1" ht="13.5" customHeight="1">
      <c r="B436" s="150"/>
      <c r="D436" s="151" t="s">
        <v>171</v>
      </c>
      <c r="E436" s="152"/>
      <c r="F436" s="153" t="s">
        <v>717</v>
      </c>
      <c r="H436" s="154">
        <v>10.504</v>
      </c>
      <c r="L436" s="150"/>
      <c r="M436" s="155"/>
      <c r="T436" s="156"/>
      <c r="AT436" s="152" t="s">
        <v>171</v>
      </c>
      <c r="AU436" s="152" t="s">
        <v>77</v>
      </c>
      <c r="AV436" s="152" t="s">
        <v>77</v>
      </c>
      <c r="AW436" s="152" t="s">
        <v>125</v>
      </c>
      <c r="AX436" s="152" t="s">
        <v>68</v>
      </c>
      <c r="AY436" s="152" t="s">
        <v>159</v>
      </c>
    </row>
    <row r="437" spans="2:51" s="6" customFormat="1" ht="13.5" customHeight="1">
      <c r="B437" s="150"/>
      <c r="D437" s="151" t="s">
        <v>171</v>
      </c>
      <c r="E437" s="152"/>
      <c r="F437" s="153" t="s">
        <v>718</v>
      </c>
      <c r="H437" s="154">
        <v>2.8</v>
      </c>
      <c r="L437" s="150"/>
      <c r="M437" s="155"/>
      <c r="T437" s="156"/>
      <c r="AT437" s="152" t="s">
        <v>171</v>
      </c>
      <c r="AU437" s="152" t="s">
        <v>77</v>
      </c>
      <c r="AV437" s="152" t="s">
        <v>77</v>
      </c>
      <c r="AW437" s="152" t="s">
        <v>125</v>
      </c>
      <c r="AX437" s="152" t="s">
        <v>68</v>
      </c>
      <c r="AY437" s="152" t="s">
        <v>159</v>
      </c>
    </row>
    <row r="438" spans="2:51" s="6" customFormat="1" ht="13.5" customHeight="1">
      <c r="B438" s="150"/>
      <c r="D438" s="151" t="s">
        <v>171</v>
      </c>
      <c r="E438" s="152"/>
      <c r="F438" s="153" t="s">
        <v>719</v>
      </c>
      <c r="H438" s="154">
        <v>2.4</v>
      </c>
      <c r="L438" s="150"/>
      <c r="M438" s="155"/>
      <c r="T438" s="156"/>
      <c r="AT438" s="152" t="s">
        <v>171</v>
      </c>
      <c r="AU438" s="152" t="s">
        <v>77</v>
      </c>
      <c r="AV438" s="152" t="s">
        <v>77</v>
      </c>
      <c r="AW438" s="152" t="s">
        <v>125</v>
      </c>
      <c r="AX438" s="152" t="s">
        <v>68</v>
      </c>
      <c r="AY438" s="152" t="s">
        <v>159</v>
      </c>
    </row>
    <row r="439" spans="2:51" s="6" customFormat="1" ht="13.5" customHeight="1">
      <c r="B439" s="150"/>
      <c r="D439" s="151" t="s">
        <v>171</v>
      </c>
      <c r="E439" s="152"/>
      <c r="F439" s="153" t="s">
        <v>720</v>
      </c>
      <c r="H439" s="154">
        <v>2.8</v>
      </c>
      <c r="L439" s="150"/>
      <c r="M439" s="155"/>
      <c r="T439" s="156"/>
      <c r="AT439" s="152" t="s">
        <v>171</v>
      </c>
      <c r="AU439" s="152" t="s">
        <v>77</v>
      </c>
      <c r="AV439" s="152" t="s">
        <v>77</v>
      </c>
      <c r="AW439" s="152" t="s">
        <v>125</v>
      </c>
      <c r="AX439" s="152" t="s">
        <v>68</v>
      </c>
      <c r="AY439" s="152" t="s">
        <v>159</v>
      </c>
    </row>
    <row r="440" spans="2:51" s="6" customFormat="1" ht="13.5" customHeight="1">
      <c r="B440" s="150"/>
      <c r="D440" s="151" t="s">
        <v>171</v>
      </c>
      <c r="E440" s="152"/>
      <c r="F440" s="153" t="s">
        <v>721</v>
      </c>
      <c r="H440" s="154">
        <v>5.6</v>
      </c>
      <c r="L440" s="150"/>
      <c r="M440" s="155"/>
      <c r="T440" s="156"/>
      <c r="AT440" s="152" t="s">
        <v>171</v>
      </c>
      <c r="AU440" s="152" t="s">
        <v>77</v>
      </c>
      <c r="AV440" s="152" t="s">
        <v>77</v>
      </c>
      <c r="AW440" s="152" t="s">
        <v>125</v>
      </c>
      <c r="AX440" s="152" t="s">
        <v>68</v>
      </c>
      <c r="AY440" s="152" t="s">
        <v>159</v>
      </c>
    </row>
    <row r="441" spans="2:51" s="6" customFormat="1" ht="13.5" customHeight="1">
      <c r="B441" s="150"/>
      <c r="D441" s="151" t="s">
        <v>171</v>
      </c>
      <c r="E441" s="152"/>
      <c r="F441" s="153" t="s">
        <v>722</v>
      </c>
      <c r="H441" s="154">
        <v>14.18</v>
      </c>
      <c r="L441" s="150"/>
      <c r="M441" s="155"/>
      <c r="T441" s="156"/>
      <c r="AT441" s="152" t="s">
        <v>171</v>
      </c>
      <c r="AU441" s="152" t="s">
        <v>77</v>
      </c>
      <c r="AV441" s="152" t="s">
        <v>77</v>
      </c>
      <c r="AW441" s="152" t="s">
        <v>125</v>
      </c>
      <c r="AX441" s="152" t="s">
        <v>68</v>
      </c>
      <c r="AY441" s="152" t="s">
        <v>159</v>
      </c>
    </row>
    <row r="442" spans="2:51" s="6" customFormat="1" ht="13.5" customHeight="1">
      <c r="B442" s="150"/>
      <c r="D442" s="151" t="s">
        <v>171</v>
      </c>
      <c r="E442" s="152"/>
      <c r="F442" s="153" t="s">
        <v>723</v>
      </c>
      <c r="H442" s="154">
        <v>27.937</v>
      </c>
      <c r="L442" s="150"/>
      <c r="M442" s="155"/>
      <c r="T442" s="156"/>
      <c r="AT442" s="152" t="s">
        <v>171</v>
      </c>
      <c r="AU442" s="152" t="s">
        <v>77</v>
      </c>
      <c r="AV442" s="152" t="s">
        <v>77</v>
      </c>
      <c r="AW442" s="152" t="s">
        <v>125</v>
      </c>
      <c r="AX442" s="152" t="s">
        <v>68</v>
      </c>
      <c r="AY442" s="152" t="s">
        <v>159</v>
      </c>
    </row>
    <row r="443" spans="2:51" s="6" customFormat="1" ht="13.5" customHeight="1">
      <c r="B443" s="157"/>
      <c r="D443" s="151" t="s">
        <v>171</v>
      </c>
      <c r="E443" s="158"/>
      <c r="F443" s="159" t="s">
        <v>174</v>
      </c>
      <c r="H443" s="160">
        <v>69.655</v>
      </c>
      <c r="L443" s="157"/>
      <c r="M443" s="161"/>
      <c r="T443" s="162"/>
      <c r="AT443" s="158" t="s">
        <v>171</v>
      </c>
      <c r="AU443" s="158" t="s">
        <v>77</v>
      </c>
      <c r="AV443" s="158" t="s">
        <v>167</v>
      </c>
      <c r="AW443" s="158" t="s">
        <v>125</v>
      </c>
      <c r="AX443" s="158" t="s">
        <v>75</v>
      </c>
      <c r="AY443" s="158" t="s">
        <v>159</v>
      </c>
    </row>
    <row r="444" spans="2:65" s="6" customFormat="1" ht="13.5" customHeight="1">
      <c r="B444" s="85"/>
      <c r="C444" s="134" t="s">
        <v>724</v>
      </c>
      <c r="D444" s="134" t="s">
        <v>162</v>
      </c>
      <c r="E444" s="135" t="s">
        <v>725</v>
      </c>
      <c r="F444" s="136" t="s">
        <v>726</v>
      </c>
      <c r="G444" s="137" t="s">
        <v>371</v>
      </c>
      <c r="H444" s="138">
        <v>28</v>
      </c>
      <c r="I444" s="139"/>
      <c r="J444" s="140">
        <f>ROUND($I$444*$H$444,2)</f>
        <v>0</v>
      </c>
      <c r="K444" s="136"/>
      <c r="L444" s="85"/>
      <c r="M444" s="141"/>
      <c r="N444" s="142" t="s">
        <v>39</v>
      </c>
      <c r="P444" s="143">
        <f>$O$444*$H$444</f>
        <v>0</v>
      </c>
      <c r="Q444" s="143">
        <v>0</v>
      </c>
      <c r="R444" s="143">
        <f>$Q$444*$H$444</f>
        <v>0</v>
      </c>
      <c r="S444" s="143">
        <v>0</v>
      </c>
      <c r="T444" s="144">
        <f>$S$444*$H$444</f>
        <v>0</v>
      </c>
      <c r="AR444" s="82" t="s">
        <v>268</v>
      </c>
      <c r="AT444" s="82" t="s">
        <v>162</v>
      </c>
      <c r="AU444" s="82" t="s">
        <v>77</v>
      </c>
      <c r="AY444" s="6" t="s">
        <v>159</v>
      </c>
      <c r="BE444" s="145">
        <f>IF($N$444="základní",$J$444,0)</f>
        <v>0</v>
      </c>
      <c r="BF444" s="145">
        <f>IF($N$444="snížená",$J$444,0)</f>
        <v>0</v>
      </c>
      <c r="BG444" s="145">
        <f>IF($N$444="zákl. přenesená",$J$444,0)</f>
        <v>0</v>
      </c>
      <c r="BH444" s="145">
        <f>IF($N$444="sníž. přenesená",$J$444,0)</f>
        <v>0</v>
      </c>
      <c r="BI444" s="145">
        <f>IF($N$444="nulová",$J$444,0)</f>
        <v>0</v>
      </c>
      <c r="BJ444" s="82" t="s">
        <v>75</v>
      </c>
      <c r="BK444" s="145">
        <f>ROUND($I$444*$H$444,2)</f>
        <v>0</v>
      </c>
      <c r="BL444" s="82" t="s">
        <v>268</v>
      </c>
      <c r="BM444" s="82" t="s">
        <v>727</v>
      </c>
    </row>
    <row r="445" spans="2:51" s="6" customFormat="1" ht="13.5" customHeight="1">
      <c r="B445" s="150"/>
      <c r="D445" s="146" t="s">
        <v>171</v>
      </c>
      <c r="E445" s="153"/>
      <c r="F445" s="153" t="s">
        <v>728</v>
      </c>
      <c r="H445" s="154">
        <v>18.8</v>
      </c>
      <c r="L445" s="150"/>
      <c r="M445" s="155"/>
      <c r="T445" s="156"/>
      <c r="AT445" s="152" t="s">
        <v>171</v>
      </c>
      <c r="AU445" s="152" t="s">
        <v>77</v>
      </c>
      <c r="AV445" s="152" t="s">
        <v>77</v>
      </c>
      <c r="AW445" s="152" t="s">
        <v>125</v>
      </c>
      <c r="AX445" s="152" t="s">
        <v>68</v>
      </c>
      <c r="AY445" s="152" t="s">
        <v>159</v>
      </c>
    </row>
    <row r="446" spans="2:51" s="6" customFormat="1" ht="13.5" customHeight="1">
      <c r="B446" s="150"/>
      <c r="D446" s="151" t="s">
        <v>171</v>
      </c>
      <c r="E446" s="152"/>
      <c r="F446" s="153" t="s">
        <v>729</v>
      </c>
      <c r="H446" s="154">
        <v>9.2</v>
      </c>
      <c r="L446" s="150"/>
      <c r="M446" s="155"/>
      <c r="T446" s="156"/>
      <c r="AT446" s="152" t="s">
        <v>171</v>
      </c>
      <c r="AU446" s="152" t="s">
        <v>77</v>
      </c>
      <c r="AV446" s="152" t="s">
        <v>77</v>
      </c>
      <c r="AW446" s="152" t="s">
        <v>125</v>
      </c>
      <c r="AX446" s="152" t="s">
        <v>68</v>
      </c>
      <c r="AY446" s="152" t="s">
        <v>159</v>
      </c>
    </row>
    <row r="447" spans="2:51" s="6" customFormat="1" ht="13.5" customHeight="1">
      <c r="B447" s="157"/>
      <c r="D447" s="151" t="s">
        <v>171</v>
      </c>
      <c r="E447" s="158"/>
      <c r="F447" s="159" t="s">
        <v>174</v>
      </c>
      <c r="H447" s="160">
        <v>28</v>
      </c>
      <c r="L447" s="157"/>
      <c r="M447" s="161"/>
      <c r="T447" s="162"/>
      <c r="AT447" s="158" t="s">
        <v>171</v>
      </c>
      <c r="AU447" s="158" t="s">
        <v>77</v>
      </c>
      <c r="AV447" s="158" t="s">
        <v>167</v>
      </c>
      <c r="AW447" s="158" t="s">
        <v>125</v>
      </c>
      <c r="AX447" s="158" t="s">
        <v>75</v>
      </c>
      <c r="AY447" s="158" t="s">
        <v>159</v>
      </c>
    </row>
    <row r="448" spans="2:65" s="6" customFormat="1" ht="13.5" customHeight="1">
      <c r="B448" s="85"/>
      <c r="C448" s="134" t="s">
        <v>730</v>
      </c>
      <c r="D448" s="134" t="s">
        <v>162</v>
      </c>
      <c r="E448" s="135" t="s">
        <v>731</v>
      </c>
      <c r="F448" s="136" t="s">
        <v>732</v>
      </c>
      <c r="G448" s="137" t="s">
        <v>165</v>
      </c>
      <c r="H448" s="138">
        <v>37.3</v>
      </c>
      <c r="I448" s="139"/>
      <c r="J448" s="140">
        <f>ROUND($I$448*$H$448,2)</f>
        <v>0</v>
      </c>
      <c r="K448" s="136" t="s">
        <v>166</v>
      </c>
      <c r="L448" s="85"/>
      <c r="M448" s="141"/>
      <c r="N448" s="142" t="s">
        <v>39</v>
      </c>
      <c r="P448" s="143">
        <f>$O$448*$H$448</f>
        <v>0</v>
      </c>
      <c r="Q448" s="143">
        <v>0.003</v>
      </c>
      <c r="R448" s="143">
        <f>$Q$448*$H$448</f>
        <v>0.1119</v>
      </c>
      <c r="S448" s="143">
        <v>0</v>
      </c>
      <c r="T448" s="144">
        <f>$S$448*$H$448</f>
        <v>0</v>
      </c>
      <c r="AR448" s="82" t="s">
        <v>268</v>
      </c>
      <c r="AT448" s="82" t="s">
        <v>162</v>
      </c>
      <c r="AU448" s="82" t="s">
        <v>77</v>
      </c>
      <c r="AY448" s="6" t="s">
        <v>159</v>
      </c>
      <c r="BE448" s="145">
        <f>IF($N$448="základní",$J$448,0)</f>
        <v>0</v>
      </c>
      <c r="BF448" s="145">
        <f>IF($N$448="snížená",$J$448,0)</f>
        <v>0</v>
      </c>
      <c r="BG448" s="145">
        <f>IF($N$448="zákl. přenesená",$J$448,0)</f>
        <v>0</v>
      </c>
      <c r="BH448" s="145">
        <f>IF($N$448="sníž. přenesená",$J$448,0)</f>
        <v>0</v>
      </c>
      <c r="BI448" s="145">
        <f>IF($N$448="nulová",$J$448,0)</f>
        <v>0</v>
      </c>
      <c r="BJ448" s="82" t="s">
        <v>75</v>
      </c>
      <c r="BK448" s="145">
        <f>ROUND($I$448*$H$448,2)</f>
        <v>0</v>
      </c>
      <c r="BL448" s="82" t="s">
        <v>268</v>
      </c>
      <c r="BM448" s="82" t="s">
        <v>733</v>
      </c>
    </row>
    <row r="449" spans="2:47" s="6" customFormat="1" ht="24.75" customHeight="1">
      <c r="B449" s="85"/>
      <c r="D449" s="146" t="s">
        <v>169</v>
      </c>
      <c r="F449" s="147" t="s">
        <v>734</v>
      </c>
      <c r="L449" s="85"/>
      <c r="M449" s="148"/>
      <c r="T449" s="149"/>
      <c r="AT449" s="6" t="s">
        <v>169</v>
      </c>
      <c r="AU449" s="6" t="s">
        <v>77</v>
      </c>
    </row>
    <row r="450" spans="2:51" s="6" customFormat="1" ht="13.5" customHeight="1">
      <c r="B450" s="173"/>
      <c r="D450" s="151" t="s">
        <v>171</v>
      </c>
      <c r="E450" s="174"/>
      <c r="F450" s="175" t="s">
        <v>735</v>
      </c>
      <c r="H450" s="174"/>
      <c r="L450" s="173"/>
      <c r="M450" s="176"/>
      <c r="T450" s="177"/>
      <c r="AT450" s="174" t="s">
        <v>171</v>
      </c>
      <c r="AU450" s="174" t="s">
        <v>77</v>
      </c>
      <c r="AV450" s="174" t="s">
        <v>75</v>
      </c>
      <c r="AW450" s="174" t="s">
        <v>125</v>
      </c>
      <c r="AX450" s="174" t="s">
        <v>68</v>
      </c>
      <c r="AY450" s="174" t="s">
        <v>159</v>
      </c>
    </row>
    <row r="451" spans="2:51" s="6" customFormat="1" ht="13.5" customHeight="1">
      <c r="B451" s="173"/>
      <c r="D451" s="151" t="s">
        <v>171</v>
      </c>
      <c r="E451" s="174"/>
      <c r="F451" s="175" t="s">
        <v>736</v>
      </c>
      <c r="H451" s="174"/>
      <c r="L451" s="173"/>
      <c r="M451" s="176"/>
      <c r="T451" s="177"/>
      <c r="AT451" s="174" t="s">
        <v>171</v>
      </c>
      <c r="AU451" s="174" t="s">
        <v>77</v>
      </c>
      <c r="AV451" s="174" t="s">
        <v>75</v>
      </c>
      <c r="AW451" s="174" t="s">
        <v>125</v>
      </c>
      <c r="AX451" s="174" t="s">
        <v>68</v>
      </c>
      <c r="AY451" s="174" t="s">
        <v>159</v>
      </c>
    </row>
    <row r="452" spans="2:51" s="6" customFormat="1" ht="13.5" customHeight="1">
      <c r="B452" s="150"/>
      <c r="D452" s="151" t="s">
        <v>171</v>
      </c>
      <c r="E452" s="152"/>
      <c r="F452" s="153" t="s">
        <v>737</v>
      </c>
      <c r="H452" s="154">
        <v>3.2</v>
      </c>
      <c r="L452" s="150"/>
      <c r="M452" s="155"/>
      <c r="T452" s="156"/>
      <c r="AT452" s="152" t="s">
        <v>171</v>
      </c>
      <c r="AU452" s="152" t="s">
        <v>77</v>
      </c>
      <c r="AV452" s="152" t="s">
        <v>77</v>
      </c>
      <c r="AW452" s="152" t="s">
        <v>125</v>
      </c>
      <c r="AX452" s="152" t="s">
        <v>68</v>
      </c>
      <c r="AY452" s="152" t="s">
        <v>159</v>
      </c>
    </row>
    <row r="453" spans="2:51" s="6" customFormat="1" ht="13.5" customHeight="1">
      <c r="B453" s="150"/>
      <c r="D453" s="151" t="s">
        <v>171</v>
      </c>
      <c r="E453" s="152"/>
      <c r="F453" s="153" t="s">
        <v>738</v>
      </c>
      <c r="H453" s="154">
        <v>2.3</v>
      </c>
      <c r="L453" s="150"/>
      <c r="M453" s="155"/>
      <c r="T453" s="156"/>
      <c r="AT453" s="152" t="s">
        <v>171</v>
      </c>
      <c r="AU453" s="152" t="s">
        <v>77</v>
      </c>
      <c r="AV453" s="152" t="s">
        <v>77</v>
      </c>
      <c r="AW453" s="152" t="s">
        <v>125</v>
      </c>
      <c r="AX453" s="152" t="s">
        <v>68</v>
      </c>
      <c r="AY453" s="152" t="s">
        <v>159</v>
      </c>
    </row>
    <row r="454" spans="2:51" s="6" customFormat="1" ht="13.5" customHeight="1">
      <c r="B454" s="150"/>
      <c r="D454" s="151" t="s">
        <v>171</v>
      </c>
      <c r="E454" s="152"/>
      <c r="F454" s="153" t="s">
        <v>739</v>
      </c>
      <c r="H454" s="154">
        <v>3</v>
      </c>
      <c r="L454" s="150"/>
      <c r="M454" s="155"/>
      <c r="T454" s="156"/>
      <c r="AT454" s="152" t="s">
        <v>171</v>
      </c>
      <c r="AU454" s="152" t="s">
        <v>77</v>
      </c>
      <c r="AV454" s="152" t="s">
        <v>77</v>
      </c>
      <c r="AW454" s="152" t="s">
        <v>125</v>
      </c>
      <c r="AX454" s="152" t="s">
        <v>68</v>
      </c>
      <c r="AY454" s="152" t="s">
        <v>159</v>
      </c>
    </row>
    <row r="455" spans="2:51" s="6" customFormat="1" ht="13.5" customHeight="1">
      <c r="B455" s="150"/>
      <c r="D455" s="151" t="s">
        <v>171</v>
      </c>
      <c r="E455" s="152"/>
      <c r="F455" s="153" t="s">
        <v>740</v>
      </c>
      <c r="H455" s="154">
        <v>2.2</v>
      </c>
      <c r="L455" s="150"/>
      <c r="M455" s="155"/>
      <c r="T455" s="156"/>
      <c r="AT455" s="152" t="s">
        <v>171</v>
      </c>
      <c r="AU455" s="152" t="s">
        <v>77</v>
      </c>
      <c r="AV455" s="152" t="s">
        <v>77</v>
      </c>
      <c r="AW455" s="152" t="s">
        <v>125</v>
      </c>
      <c r="AX455" s="152" t="s">
        <v>68</v>
      </c>
      <c r="AY455" s="152" t="s">
        <v>159</v>
      </c>
    </row>
    <row r="456" spans="2:51" s="6" customFormat="1" ht="13.5" customHeight="1">
      <c r="B456" s="180"/>
      <c r="D456" s="151" t="s">
        <v>171</v>
      </c>
      <c r="E456" s="181" t="s">
        <v>98</v>
      </c>
      <c r="F456" s="182" t="s">
        <v>642</v>
      </c>
      <c r="H456" s="183">
        <v>10.7</v>
      </c>
      <c r="L456" s="180"/>
      <c r="M456" s="184"/>
      <c r="T456" s="185"/>
      <c r="AT456" s="181" t="s">
        <v>171</v>
      </c>
      <c r="AU456" s="181" t="s">
        <v>77</v>
      </c>
      <c r="AV456" s="181" t="s">
        <v>160</v>
      </c>
      <c r="AW456" s="181" t="s">
        <v>125</v>
      </c>
      <c r="AX456" s="181" t="s">
        <v>68</v>
      </c>
      <c r="AY456" s="181" t="s">
        <v>159</v>
      </c>
    </row>
    <row r="457" spans="2:51" s="6" customFormat="1" ht="13.5" customHeight="1">
      <c r="B457" s="173"/>
      <c r="D457" s="151" t="s">
        <v>171</v>
      </c>
      <c r="E457" s="174"/>
      <c r="F457" s="175" t="s">
        <v>741</v>
      </c>
      <c r="H457" s="174"/>
      <c r="L457" s="173"/>
      <c r="M457" s="176"/>
      <c r="T457" s="177"/>
      <c r="AT457" s="174" t="s">
        <v>171</v>
      </c>
      <c r="AU457" s="174" t="s">
        <v>77</v>
      </c>
      <c r="AV457" s="174" t="s">
        <v>75</v>
      </c>
      <c r="AW457" s="174" t="s">
        <v>125</v>
      </c>
      <c r="AX457" s="174" t="s">
        <v>68</v>
      </c>
      <c r="AY457" s="174" t="s">
        <v>159</v>
      </c>
    </row>
    <row r="458" spans="2:51" s="6" customFormat="1" ht="13.5" customHeight="1">
      <c r="B458" s="150"/>
      <c r="D458" s="151" t="s">
        <v>171</v>
      </c>
      <c r="E458" s="152"/>
      <c r="F458" s="153" t="s">
        <v>246</v>
      </c>
      <c r="H458" s="154">
        <v>5.3</v>
      </c>
      <c r="L458" s="150"/>
      <c r="M458" s="155"/>
      <c r="T458" s="156"/>
      <c r="AT458" s="152" t="s">
        <v>171</v>
      </c>
      <c r="AU458" s="152" t="s">
        <v>77</v>
      </c>
      <c r="AV458" s="152" t="s">
        <v>77</v>
      </c>
      <c r="AW458" s="152" t="s">
        <v>125</v>
      </c>
      <c r="AX458" s="152" t="s">
        <v>68</v>
      </c>
      <c r="AY458" s="152" t="s">
        <v>159</v>
      </c>
    </row>
    <row r="459" spans="2:51" s="6" customFormat="1" ht="13.5" customHeight="1">
      <c r="B459" s="150"/>
      <c r="D459" s="151" t="s">
        <v>171</v>
      </c>
      <c r="E459" s="152"/>
      <c r="F459" s="153" t="s">
        <v>247</v>
      </c>
      <c r="H459" s="154">
        <v>7.9</v>
      </c>
      <c r="L459" s="150"/>
      <c r="M459" s="155"/>
      <c r="T459" s="156"/>
      <c r="AT459" s="152" t="s">
        <v>171</v>
      </c>
      <c r="AU459" s="152" t="s">
        <v>77</v>
      </c>
      <c r="AV459" s="152" t="s">
        <v>77</v>
      </c>
      <c r="AW459" s="152" t="s">
        <v>125</v>
      </c>
      <c r="AX459" s="152" t="s">
        <v>68</v>
      </c>
      <c r="AY459" s="152" t="s">
        <v>159</v>
      </c>
    </row>
    <row r="460" spans="2:51" s="6" customFormat="1" ht="13.5" customHeight="1">
      <c r="B460" s="150"/>
      <c r="D460" s="151" t="s">
        <v>171</v>
      </c>
      <c r="E460" s="152"/>
      <c r="F460" s="153" t="s">
        <v>742</v>
      </c>
      <c r="H460" s="154">
        <v>9.6</v>
      </c>
      <c r="L460" s="150"/>
      <c r="M460" s="155"/>
      <c r="T460" s="156"/>
      <c r="AT460" s="152" t="s">
        <v>171</v>
      </c>
      <c r="AU460" s="152" t="s">
        <v>77</v>
      </c>
      <c r="AV460" s="152" t="s">
        <v>77</v>
      </c>
      <c r="AW460" s="152" t="s">
        <v>125</v>
      </c>
      <c r="AX460" s="152" t="s">
        <v>68</v>
      </c>
      <c r="AY460" s="152" t="s">
        <v>159</v>
      </c>
    </row>
    <row r="461" spans="2:51" s="6" customFormat="1" ht="13.5" customHeight="1">
      <c r="B461" s="150"/>
      <c r="D461" s="151" t="s">
        <v>171</v>
      </c>
      <c r="E461" s="152"/>
      <c r="F461" s="153" t="s">
        <v>743</v>
      </c>
      <c r="H461" s="154">
        <v>3.8</v>
      </c>
      <c r="L461" s="150"/>
      <c r="M461" s="155"/>
      <c r="T461" s="156"/>
      <c r="AT461" s="152" t="s">
        <v>171</v>
      </c>
      <c r="AU461" s="152" t="s">
        <v>77</v>
      </c>
      <c r="AV461" s="152" t="s">
        <v>77</v>
      </c>
      <c r="AW461" s="152" t="s">
        <v>125</v>
      </c>
      <c r="AX461" s="152" t="s">
        <v>68</v>
      </c>
      <c r="AY461" s="152" t="s">
        <v>159</v>
      </c>
    </row>
    <row r="462" spans="2:51" s="6" customFormat="1" ht="13.5" customHeight="1">
      <c r="B462" s="180"/>
      <c r="D462" s="151" t="s">
        <v>171</v>
      </c>
      <c r="E462" s="181" t="s">
        <v>101</v>
      </c>
      <c r="F462" s="182" t="s">
        <v>642</v>
      </c>
      <c r="H462" s="183">
        <v>26.6</v>
      </c>
      <c r="L462" s="180"/>
      <c r="M462" s="184"/>
      <c r="T462" s="185"/>
      <c r="AT462" s="181" t="s">
        <v>171</v>
      </c>
      <c r="AU462" s="181" t="s">
        <v>77</v>
      </c>
      <c r="AV462" s="181" t="s">
        <v>160</v>
      </c>
      <c r="AW462" s="181" t="s">
        <v>125</v>
      </c>
      <c r="AX462" s="181" t="s">
        <v>68</v>
      </c>
      <c r="AY462" s="181" t="s">
        <v>159</v>
      </c>
    </row>
    <row r="463" spans="2:51" s="6" customFormat="1" ht="13.5" customHeight="1">
      <c r="B463" s="157"/>
      <c r="D463" s="151" t="s">
        <v>171</v>
      </c>
      <c r="E463" s="158" t="s">
        <v>95</v>
      </c>
      <c r="F463" s="159" t="s">
        <v>174</v>
      </c>
      <c r="H463" s="160">
        <v>37.3</v>
      </c>
      <c r="L463" s="157"/>
      <c r="M463" s="161"/>
      <c r="T463" s="162"/>
      <c r="AT463" s="158" t="s">
        <v>171</v>
      </c>
      <c r="AU463" s="158" t="s">
        <v>77</v>
      </c>
      <c r="AV463" s="158" t="s">
        <v>167</v>
      </c>
      <c r="AW463" s="158" t="s">
        <v>125</v>
      </c>
      <c r="AX463" s="158" t="s">
        <v>75</v>
      </c>
      <c r="AY463" s="158" t="s">
        <v>159</v>
      </c>
    </row>
    <row r="464" spans="2:65" s="6" customFormat="1" ht="13.5" customHeight="1">
      <c r="B464" s="85"/>
      <c r="C464" s="163" t="s">
        <v>744</v>
      </c>
      <c r="D464" s="163" t="s">
        <v>181</v>
      </c>
      <c r="E464" s="164" t="s">
        <v>745</v>
      </c>
      <c r="F464" s="165" t="s">
        <v>746</v>
      </c>
      <c r="G464" s="166" t="s">
        <v>165</v>
      </c>
      <c r="H464" s="167">
        <v>11.77</v>
      </c>
      <c r="I464" s="168"/>
      <c r="J464" s="169">
        <f>ROUND($I$464*$H$464,2)</f>
        <v>0</v>
      </c>
      <c r="K464" s="165"/>
      <c r="L464" s="170"/>
      <c r="M464" s="171"/>
      <c r="N464" s="172" t="s">
        <v>39</v>
      </c>
      <c r="P464" s="143">
        <f>$O$464*$H$464</f>
        <v>0</v>
      </c>
      <c r="Q464" s="143">
        <v>0</v>
      </c>
      <c r="R464" s="143">
        <f>$Q$464*$H$464</f>
        <v>0</v>
      </c>
      <c r="S464" s="143">
        <v>0</v>
      </c>
      <c r="T464" s="144">
        <f>$S$464*$H$464</f>
        <v>0</v>
      </c>
      <c r="AR464" s="82" t="s">
        <v>381</v>
      </c>
      <c r="AT464" s="82" t="s">
        <v>181</v>
      </c>
      <c r="AU464" s="82" t="s">
        <v>77</v>
      </c>
      <c r="AY464" s="6" t="s">
        <v>159</v>
      </c>
      <c r="BE464" s="145">
        <f>IF($N$464="základní",$J$464,0)</f>
        <v>0</v>
      </c>
      <c r="BF464" s="145">
        <f>IF($N$464="snížená",$J$464,0)</f>
        <v>0</v>
      </c>
      <c r="BG464" s="145">
        <f>IF($N$464="zákl. přenesená",$J$464,0)</f>
        <v>0</v>
      </c>
      <c r="BH464" s="145">
        <f>IF($N$464="sníž. přenesená",$J$464,0)</f>
        <v>0</v>
      </c>
      <c r="BI464" s="145">
        <f>IF($N$464="nulová",$J$464,0)</f>
        <v>0</v>
      </c>
      <c r="BJ464" s="82" t="s">
        <v>75</v>
      </c>
      <c r="BK464" s="145">
        <f>ROUND($I$464*$H$464,2)</f>
        <v>0</v>
      </c>
      <c r="BL464" s="82" t="s">
        <v>268</v>
      </c>
      <c r="BM464" s="82" t="s">
        <v>747</v>
      </c>
    </row>
    <row r="465" spans="2:47" s="6" customFormat="1" ht="14.25" customHeight="1">
      <c r="B465" s="85"/>
      <c r="D465" s="146" t="s">
        <v>169</v>
      </c>
      <c r="F465" s="147" t="s">
        <v>748</v>
      </c>
      <c r="L465" s="85"/>
      <c r="M465" s="148"/>
      <c r="T465" s="149"/>
      <c r="AT465" s="6" t="s">
        <v>169</v>
      </c>
      <c r="AU465" s="6" t="s">
        <v>77</v>
      </c>
    </row>
    <row r="466" spans="2:47" s="6" customFormat="1" ht="28.5" customHeight="1">
      <c r="B466" s="85"/>
      <c r="D466" s="151" t="s">
        <v>441</v>
      </c>
      <c r="F466" s="178" t="s">
        <v>749</v>
      </c>
      <c r="L466" s="85"/>
      <c r="M466" s="148"/>
      <c r="T466" s="149"/>
      <c r="AT466" s="6" t="s">
        <v>441</v>
      </c>
      <c r="AU466" s="6" t="s">
        <v>77</v>
      </c>
    </row>
    <row r="467" spans="2:51" s="6" customFormat="1" ht="13.5" customHeight="1">
      <c r="B467" s="150"/>
      <c r="D467" s="151" t="s">
        <v>171</v>
      </c>
      <c r="E467" s="152"/>
      <c r="F467" s="153" t="s">
        <v>750</v>
      </c>
      <c r="H467" s="154">
        <v>11.77</v>
      </c>
      <c r="L467" s="150"/>
      <c r="M467" s="155"/>
      <c r="T467" s="156"/>
      <c r="AT467" s="152" t="s">
        <v>171</v>
      </c>
      <c r="AU467" s="152" t="s">
        <v>77</v>
      </c>
      <c r="AV467" s="152" t="s">
        <v>77</v>
      </c>
      <c r="AW467" s="152" t="s">
        <v>125</v>
      </c>
      <c r="AX467" s="152" t="s">
        <v>75</v>
      </c>
      <c r="AY467" s="152" t="s">
        <v>159</v>
      </c>
    </row>
    <row r="468" spans="2:65" s="6" customFormat="1" ht="13.5" customHeight="1">
      <c r="B468" s="85"/>
      <c r="C468" s="163" t="s">
        <v>751</v>
      </c>
      <c r="D468" s="163" t="s">
        <v>181</v>
      </c>
      <c r="E468" s="164" t="s">
        <v>752</v>
      </c>
      <c r="F468" s="165" t="s">
        <v>753</v>
      </c>
      <c r="G468" s="166" t="s">
        <v>165</v>
      </c>
      <c r="H468" s="167">
        <v>29.26</v>
      </c>
      <c r="I468" s="168"/>
      <c r="J468" s="169">
        <f>ROUND($I$468*$H$468,2)</f>
        <v>0</v>
      </c>
      <c r="K468" s="165"/>
      <c r="L468" s="170"/>
      <c r="M468" s="171"/>
      <c r="N468" s="172" t="s">
        <v>39</v>
      </c>
      <c r="P468" s="143">
        <f>$O$468*$H$468</f>
        <v>0</v>
      </c>
      <c r="Q468" s="143">
        <v>0</v>
      </c>
      <c r="R468" s="143">
        <f>$Q$468*$H$468</f>
        <v>0</v>
      </c>
      <c r="S468" s="143">
        <v>0</v>
      </c>
      <c r="T468" s="144">
        <f>$S$468*$H$468</f>
        <v>0</v>
      </c>
      <c r="AR468" s="82" t="s">
        <v>381</v>
      </c>
      <c r="AT468" s="82" t="s">
        <v>181</v>
      </c>
      <c r="AU468" s="82" t="s">
        <v>77</v>
      </c>
      <c r="AY468" s="6" t="s">
        <v>159</v>
      </c>
      <c r="BE468" s="145">
        <f>IF($N$468="základní",$J$468,0)</f>
        <v>0</v>
      </c>
      <c r="BF468" s="145">
        <f>IF($N$468="snížená",$J$468,0)</f>
        <v>0</v>
      </c>
      <c r="BG468" s="145">
        <f>IF($N$468="zákl. přenesená",$J$468,0)</f>
        <v>0</v>
      </c>
      <c r="BH468" s="145">
        <f>IF($N$468="sníž. přenesená",$J$468,0)</f>
        <v>0</v>
      </c>
      <c r="BI468" s="145">
        <f>IF($N$468="nulová",$J$468,0)</f>
        <v>0</v>
      </c>
      <c r="BJ468" s="82" t="s">
        <v>75</v>
      </c>
      <c r="BK468" s="145">
        <f>ROUND($I$468*$H$468,2)</f>
        <v>0</v>
      </c>
      <c r="BL468" s="82" t="s">
        <v>268</v>
      </c>
      <c r="BM468" s="82" t="s">
        <v>754</v>
      </c>
    </row>
    <row r="469" spans="2:47" s="6" customFormat="1" ht="14.25" customHeight="1">
      <c r="B469" s="85"/>
      <c r="D469" s="146" t="s">
        <v>169</v>
      </c>
      <c r="F469" s="147" t="s">
        <v>748</v>
      </c>
      <c r="L469" s="85"/>
      <c r="M469" s="148"/>
      <c r="T469" s="149"/>
      <c r="AT469" s="6" t="s">
        <v>169</v>
      </c>
      <c r="AU469" s="6" t="s">
        <v>77</v>
      </c>
    </row>
    <row r="470" spans="2:47" s="6" customFormat="1" ht="28.5" customHeight="1">
      <c r="B470" s="85"/>
      <c r="D470" s="151" t="s">
        <v>441</v>
      </c>
      <c r="F470" s="178" t="s">
        <v>749</v>
      </c>
      <c r="L470" s="85"/>
      <c r="M470" s="148"/>
      <c r="T470" s="149"/>
      <c r="AT470" s="6" t="s">
        <v>441</v>
      </c>
      <c r="AU470" s="6" t="s">
        <v>77</v>
      </c>
    </row>
    <row r="471" spans="2:51" s="6" customFormat="1" ht="13.5" customHeight="1">
      <c r="B471" s="150"/>
      <c r="D471" s="151" t="s">
        <v>171</v>
      </c>
      <c r="E471" s="152"/>
      <c r="F471" s="153" t="s">
        <v>755</v>
      </c>
      <c r="H471" s="154">
        <v>29.26</v>
      </c>
      <c r="L471" s="150"/>
      <c r="M471" s="155"/>
      <c r="T471" s="156"/>
      <c r="AT471" s="152" t="s">
        <v>171</v>
      </c>
      <c r="AU471" s="152" t="s">
        <v>77</v>
      </c>
      <c r="AV471" s="152" t="s">
        <v>77</v>
      </c>
      <c r="AW471" s="152" t="s">
        <v>125</v>
      </c>
      <c r="AX471" s="152" t="s">
        <v>75</v>
      </c>
      <c r="AY471" s="152" t="s">
        <v>159</v>
      </c>
    </row>
    <row r="472" spans="2:65" s="6" customFormat="1" ht="13.5" customHeight="1">
      <c r="B472" s="85"/>
      <c r="C472" s="134" t="s">
        <v>756</v>
      </c>
      <c r="D472" s="134" t="s">
        <v>162</v>
      </c>
      <c r="E472" s="135" t="s">
        <v>757</v>
      </c>
      <c r="F472" s="136" t="s">
        <v>758</v>
      </c>
      <c r="G472" s="137" t="s">
        <v>165</v>
      </c>
      <c r="H472" s="138">
        <v>37.3</v>
      </c>
      <c r="I472" s="139"/>
      <c r="J472" s="140">
        <f>ROUND($I$472*$H$472,2)</f>
        <v>0</v>
      </c>
      <c r="K472" s="136" t="s">
        <v>166</v>
      </c>
      <c r="L472" s="85"/>
      <c r="M472" s="141"/>
      <c r="N472" s="142" t="s">
        <v>39</v>
      </c>
      <c r="P472" s="143">
        <f>$O$472*$H$472</f>
        <v>0</v>
      </c>
      <c r="Q472" s="143">
        <v>0.008</v>
      </c>
      <c r="R472" s="143">
        <f>$Q$472*$H$472</f>
        <v>0.2984</v>
      </c>
      <c r="S472" s="143">
        <v>0</v>
      </c>
      <c r="T472" s="144">
        <f>$S$472*$H$472</f>
        <v>0</v>
      </c>
      <c r="AR472" s="82" t="s">
        <v>268</v>
      </c>
      <c r="AT472" s="82" t="s">
        <v>162</v>
      </c>
      <c r="AU472" s="82" t="s">
        <v>77</v>
      </c>
      <c r="AY472" s="6" t="s">
        <v>159</v>
      </c>
      <c r="BE472" s="145">
        <f>IF($N$472="základní",$J$472,0)</f>
        <v>0</v>
      </c>
      <c r="BF472" s="145">
        <f>IF($N$472="snížená",$J$472,0)</f>
        <v>0</v>
      </c>
      <c r="BG472" s="145">
        <f>IF($N$472="zákl. přenesená",$J$472,0)</f>
        <v>0</v>
      </c>
      <c r="BH472" s="145">
        <f>IF($N$472="sníž. přenesená",$J$472,0)</f>
        <v>0</v>
      </c>
      <c r="BI472" s="145">
        <f>IF($N$472="nulová",$J$472,0)</f>
        <v>0</v>
      </c>
      <c r="BJ472" s="82" t="s">
        <v>75</v>
      </c>
      <c r="BK472" s="145">
        <f>ROUND($I$472*$H$472,2)</f>
        <v>0</v>
      </c>
      <c r="BL472" s="82" t="s">
        <v>268</v>
      </c>
      <c r="BM472" s="82" t="s">
        <v>759</v>
      </c>
    </row>
    <row r="473" spans="2:47" s="6" customFormat="1" ht="24.75" customHeight="1">
      <c r="B473" s="85"/>
      <c r="D473" s="146" t="s">
        <v>169</v>
      </c>
      <c r="F473" s="147" t="s">
        <v>760</v>
      </c>
      <c r="L473" s="85"/>
      <c r="M473" s="148"/>
      <c r="T473" s="149"/>
      <c r="AT473" s="6" t="s">
        <v>169</v>
      </c>
      <c r="AU473" s="6" t="s">
        <v>77</v>
      </c>
    </row>
    <row r="474" spans="2:51" s="6" customFormat="1" ht="13.5" customHeight="1">
      <c r="B474" s="150"/>
      <c r="D474" s="151" t="s">
        <v>171</v>
      </c>
      <c r="E474" s="152"/>
      <c r="F474" s="153" t="s">
        <v>95</v>
      </c>
      <c r="H474" s="154">
        <v>37.3</v>
      </c>
      <c r="L474" s="150"/>
      <c r="M474" s="155"/>
      <c r="T474" s="156"/>
      <c r="AT474" s="152" t="s">
        <v>171</v>
      </c>
      <c r="AU474" s="152" t="s">
        <v>77</v>
      </c>
      <c r="AV474" s="152" t="s">
        <v>77</v>
      </c>
      <c r="AW474" s="152" t="s">
        <v>125</v>
      </c>
      <c r="AX474" s="152" t="s">
        <v>75</v>
      </c>
      <c r="AY474" s="152" t="s">
        <v>159</v>
      </c>
    </row>
    <row r="475" spans="2:65" s="6" customFormat="1" ht="13.5" customHeight="1">
      <c r="B475" s="85"/>
      <c r="C475" s="134" t="s">
        <v>761</v>
      </c>
      <c r="D475" s="134" t="s">
        <v>162</v>
      </c>
      <c r="E475" s="135" t="s">
        <v>762</v>
      </c>
      <c r="F475" s="136" t="s">
        <v>763</v>
      </c>
      <c r="G475" s="137" t="s">
        <v>371</v>
      </c>
      <c r="H475" s="138">
        <v>23.06</v>
      </c>
      <c r="I475" s="139"/>
      <c r="J475" s="140">
        <f>ROUND($I$475*$H$475,2)</f>
        <v>0</v>
      </c>
      <c r="K475" s="136" t="s">
        <v>166</v>
      </c>
      <c r="L475" s="85"/>
      <c r="M475" s="141"/>
      <c r="N475" s="142" t="s">
        <v>39</v>
      </c>
      <c r="P475" s="143">
        <f>$O$475*$H$475</f>
        <v>0</v>
      </c>
      <c r="Q475" s="143">
        <v>0.00026</v>
      </c>
      <c r="R475" s="143">
        <f>$Q$475*$H$475</f>
        <v>0.005995599999999999</v>
      </c>
      <c r="S475" s="143">
        <v>0</v>
      </c>
      <c r="T475" s="144">
        <f>$S$475*$H$475</f>
        <v>0</v>
      </c>
      <c r="AR475" s="82" t="s">
        <v>268</v>
      </c>
      <c r="AT475" s="82" t="s">
        <v>162</v>
      </c>
      <c r="AU475" s="82" t="s">
        <v>77</v>
      </c>
      <c r="AY475" s="6" t="s">
        <v>159</v>
      </c>
      <c r="BE475" s="145">
        <f>IF($N$475="základní",$J$475,0)</f>
        <v>0</v>
      </c>
      <c r="BF475" s="145">
        <f>IF($N$475="snížená",$J$475,0)</f>
        <v>0</v>
      </c>
      <c r="BG475" s="145">
        <f>IF($N$475="zákl. přenesená",$J$475,0)</f>
        <v>0</v>
      </c>
      <c r="BH475" s="145">
        <f>IF($N$475="sníž. přenesená",$J$475,0)</f>
        <v>0</v>
      </c>
      <c r="BI475" s="145">
        <f>IF($N$475="nulová",$J$475,0)</f>
        <v>0</v>
      </c>
      <c r="BJ475" s="82" t="s">
        <v>75</v>
      </c>
      <c r="BK475" s="145">
        <f>ROUND($I$475*$H$475,2)</f>
        <v>0</v>
      </c>
      <c r="BL475" s="82" t="s">
        <v>268</v>
      </c>
      <c r="BM475" s="82" t="s">
        <v>764</v>
      </c>
    </row>
    <row r="476" spans="2:47" s="6" customFormat="1" ht="14.25" customHeight="1">
      <c r="B476" s="85"/>
      <c r="D476" s="146" t="s">
        <v>169</v>
      </c>
      <c r="F476" s="147" t="s">
        <v>765</v>
      </c>
      <c r="L476" s="85"/>
      <c r="M476" s="148"/>
      <c r="T476" s="149"/>
      <c r="AT476" s="6" t="s">
        <v>169</v>
      </c>
      <c r="AU476" s="6" t="s">
        <v>77</v>
      </c>
    </row>
    <row r="477" spans="2:51" s="6" customFormat="1" ht="13.5" customHeight="1">
      <c r="B477" s="150"/>
      <c r="D477" s="151" t="s">
        <v>171</v>
      </c>
      <c r="E477" s="152"/>
      <c r="F477" s="153" t="s">
        <v>766</v>
      </c>
      <c r="H477" s="154">
        <v>12</v>
      </c>
      <c r="L477" s="150"/>
      <c r="M477" s="155"/>
      <c r="T477" s="156"/>
      <c r="AT477" s="152" t="s">
        <v>171</v>
      </c>
      <c r="AU477" s="152" t="s">
        <v>77</v>
      </c>
      <c r="AV477" s="152" t="s">
        <v>77</v>
      </c>
      <c r="AW477" s="152" t="s">
        <v>125</v>
      </c>
      <c r="AX477" s="152" t="s">
        <v>68</v>
      </c>
      <c r="AY477" s="152" t="s">
        <v>159</v>
      </c>
    </row>
    <row r="478" spans="2:51" s="6" customFormat="1" ht="13.5" customHeight="1">
      <c r="B478" s="150"/>
      <c r="D478" s="151" t="s">
        <v>171</v>
      </c>
      <c r="E478" s="152"/>
      <c r="F478" s="153" t="s">
        <v>767</v>
      </c>
      <c r="H478" s="154">
        <v>4.1</v>
      </c>
      <c r="L478" s="150"/>
      <c r="M478" s="155"/>
      <c r="T478" s="156"/>
      <c r="AT478" s="152" t="s">
        <v>171</v>
      </c>
      <c r="AU478" s="152" t="s">
        <v>77</v>
      </c>
      <c r="AV478" s="152" t="s">
        <v>77</v>
      </c>
      <c r="AW478" s="152" t="s">
        <v>125</v>
      </c>
      <c r="AX478" s="152" t="s">
        <v>68</v>
      </c>
      <c r="AY478" s="152" t="s">
        <v>159</v>
      </c>
    </row>
    <row r="479" spans="2:51" s="6" customFormat="1" ht="13.5" customHeight="1">
      <c r="B479" s="150"/>
      <c r="D479" s="151" t="s">
        <v>171</v>
      </c>
      <c r="E479" s="152"/>
      <c r="F479" s="153" t="s">
        <v>768</v>
      </c>
      <c r="H479" s="154">
        <v>2.86</v>
      </c>
      <c r="L479" s="150"/>
      <c r="M479" s="155"/>
      <c r="T479" s="156"/>
      <c r="AT479" s="152" t="s">
        <v>171</v>
      </c>
      <c r="AU479" s="152" t="s">
        <v>77</v>
      </c>
      <c r="AV479" s="152" t="s">
        <v>77</v>
      </c>
      <c r="AW479" s="152" t="s">
        <v>125</v>
      </c>
      <c r="AX479" s="152" t="s">
        <v>68</v>
      </c>
      <c r="AY479" s="152" t="s">
        <v>159</v>
      </c>
    </row>
    <row r="480" spans="2:51" s="6" customFormat="1" ht="13.5" customHeight="1">
      <c r="B480" s="150"/>
      <c r="D480" s="151" t="s">
        <v>171</v>
      </c>
      <c r="E480" s="152"/>
      <c r="F480" s="153" t="s">
        <v>769</v>
      </c>
      <c r="H480" s="154">
        <v>2.05</v>
      </c>
      <c r="L480" s="150"/>
      <c r="M480" s="155"/>
      <c r="T480" s="156"/>
      <c r="AT480" s="152" t="s">
        <v>171</v>
      </c>
      <c r="AU480" s="152" t="s">
        <v>77</v>
      </c>
      <c r="AV480" s="152" t="s">
        <v>77</v>
      </c>
      <c r="AW480" s="152" t="s">
        <v>125</v>
      </c>
      <c r="AX480" s="152" t="s">
        <v>68</v>
      </c>
      <c r="AY480" s="152" t="s">
        <v>159</v>
      </c>
    </row>
    <row r="481" spans="2:51" s="6" customFormat="1" ht="13.5" customHeight="1">
      <c r="B481" s="150"/>
      <c r="D481" s="151" t="s">
        <v>171</v>
      </c>
      <c r="E481" s="152"/>
      <c r="F481" s="153" t="s">
        <v>770</v>
      </c>
      <c r="H481" s="154">
        <v>2.05</v>
      </c>
      <c r="L481" s="150"/>
      <c r="M481" s="155"/>
      <c r="T481" s="156"/>
      <c r="AT481" s="152" t="s">
        <v>171</v>
      </c>
      <c r="AU481" s="152" t="s">
        <v>77</v>
      </c>
      <c r="AV481" s="152" t="s">
        <v>77</v>
      </c>
      <c r="AW481" s="152" t="s">
        <v>125</v>
      </c>
      <c r="AX481" s="152" t="s">
        <v>68</v>
      </c>
      <c r="AY481" s="152" t="s">
        <v>159</v>
      </c>
    </row>
    <row r="482" spans="2:51" s="6" customFormat="1" ht="13.5" customHeight="1">
      <c r="B482" s="157"/>
      <c r="D482" s="151" t="s">
        <v>171</v>
      </c>
      <c r="E482" s="158"/>
      <c r="F482" s="159" t="s">
        <v>174</v>
      </c>
      <c r="H482" s="160">
        <v>23.06</v>
      </c>
      <c r="L482" s="157"/>
      <c r="M482" s="161"/>
      <c r="T482" s="162"/>
      <c r="AT482" s="158" t="s">
        <v>171</v>
      </c>
      <c r="AU482" s="158" t="s">
        <v>77</v>
      </c>
      <c r="AV482" s="158" t="s">
        <v>167</v>
      </c>
      <c r="AW482" s="158" t="s">
        <v>125</v>
      </c>
      <c r="AX482" s="158" t="s">
        <v>75</v>
      </c>
      <c r="AY482" s="158" t="s">
        <v>159</v>
      </c>
    </row>
    <row r="483" spans="2:65" s="6" customFormat="1" ht="13.5" customHeight="1">
      <c r="B483" s="85"/>
      <c r="C483" s="134" t="s">
        <v>771</v>
      </c>
      <c r="D483" s="134" t="s">
        <v>162</v>
      </c>
      <c r="E483" s="135" t="s">
        <v>772</v>
      </c>
      <c r="F483" s="136" t="s">
        <v>773</v>
      </c>
      <c r="G483" s="137" t="s">
        <v>165</v>
      </c>
      <c r="H483" s="138">
        <v>37.3</v>
      </c>
      <c r="I483" s="139"/>
      <c r="J483" s="140">
        <f>ROUND($I$483*$H$483,2)</f>
        <v>0</v>
      </c>
      <c r="K483" s="136" t="s">
        <v>166</v>
      </c>
      <c r="L483" s="85"/>
      <c r="M483" s="141"/>
      <c r="N483" s="142" t="s">
        <v>39</v>
      </c>
      <c r="P483" s="143">
        <f>$O$483*$H$483</f>
        <v>0</v>
      </c>
      <c r="Q483" s="143">
        <v>0.0003</v>
      </c>
      <c r="R483" s="143">
        <f>$Q$483*$H$483</f>
        <v>0.011189999999999999</v>
      </c>
      <c r="S483" s="143">
        <v>0</v>
      </c>
      <c r="T483" s="144">
        <f>$S$483*$H$483</f>
        <v>0</v>
      </c>
      <c r="AR483" s="82" t="s">
        <v>268</v>
      </c>
      <c r="AT483" s="82" t="s">
        <v>162</v>
      </c>
      <c r="AU483" s="82" t="s">
        <v>77</v>
      </c>
      <c r="AY483" s="6" t="s">
        <v>159</v>
      </c>
      <c r="BE483" s="145">
        <f>IF($N$483="základní",$J$483,0)</f>
        <v>0</v>
      </c>
      <c r="BF483" s="145">
        <f>IF($N$483="snížená",$J$483,0)</f>
        <v>0</v>
      </c>
      <c r="BG483" s="145">
        <f>IF($N$483="zákl. přenesená",$J$483,0)</f>
        <v>0</v>
      </c>
      <c r="BH483" s="145">
        <f>IF($N$483="sníž. přenesená",$J$483,0)</f>
        <v>0</v>
      </c>
      <c r="BI483" s="145">
        <f>IF($N$483="nulová",$J$483,0)</f>
        <v>0</v>
      </c>
      <c r="BJ483" s="82" t="s">
        <v>75</v>
      </c>
      <c r="BK483" s="145">
        <f>ROUND($I$483*$H$483,2)</f>
        <v>0</v>
      </c>
      <c r="BL483" s="82" t="s">
        <v>268</v>
      </c>
      <c r="BM483" s="82" t="s">
        <v>774</v>
      </c>
    </row>
    <row r="484" spans="2:47" s="6" customFormat="1" ht="14.25" customHeight="1">
      <c r="B484" s="85"/>
      <c r="D484" s="146" t="s">
        <v>169</v>
      </c>
      <c r="F484" s="147" t="s">
        <v>775</v>
      </c>
      <c r="L484" s="85"/>
      <c r="M484" s="148"/>
      <c r="T484" s="149"/>
      <c r="AT484" s="6" t="s">
        <v>169</v>
      </c>
      <c r="AU484" s="6" t="s">
        <v>77</v>
      </c>
    </row>
    <row r="485" spans="2:51" s="6" customFormat="1" ht="13.5" customHeight="1">
      <c r="B485" s="150"/>
      <c r="D485" s="151" t="s">
        <v>171</v>
      </c>
      <c r="E485" s="152"/>
      <c r="F485" s="153" t="s">
        <v>95</v>
      </c>
      <c r="H485" s="154">
        <v>37.3</v>
      </c>
      <c r="L485" s="150"/>
      <c r="M485" s="155"/>
      <c r="T485" s="156"/>
      <c r="AT485" s="152" t="s">
        <v>171</v>
      </c>
      <c r="AU485" s="152" t="s">
        <v>77</v>
      </c>
      <c r="AV485" s="152" t="s">
        <v>77</v>
      </c>
      <c r="AW485" s="152" t="s">
        <v>125</v>
      </c>
      <c r="AX485" s="152" t="s">
        <v>75</v>
      </c>
      <c r="AY485" s="152" t="s">
        <v>159</v>
      </c>
    </row>
    <row r="486" spans="2:65" s="6" customFormat="1" ht="13.5" customHeight="1">
      <c r="B486" s="85"/>
      <c r="C486" s="134" t="s">
        <v>776</v>
      </c>
      <c r="D486" s="134" t="s">
        <v>162</v>
      </c>
      <c r="E486" s="135" t="s">
        <v>777</v>
      </c>
      <c r="F486" s="136" t="s">
        <v>778</v>
      </c>
      <c r="G486" s="137" t="s">
        <v>471</v>
      </c>
      <c r="H486" s="179"/>
      <c r="I486" s="139"/>
      <c r="J486" s="140">
        <f>ROUND($I$486*$H$486,2)</f>
        <v>0</v>
      </c>
      <c r="K486" s="136" t="s">
        <v>166</v>
      </c>
      <c r="L486" s="85"/>
      <c r="M486" s="141"/>
      <c r="N486" s="142" t="s">
        <v>39</v>
      </c>
      <c r="P486" s="143">
        <f>$O$486*$H$486</f>
        <v>0</v>
      </c>
      <c r="Q486" s="143">
        <v>0</v>
      </c>
      <c r="R486" s="143">
        <f>$Q$486*$H$486</f>
        <v>0</v>
      </c>
      <c r="S486" s="143">
        <v>0</v>
      </c>
      <c r="T486" s="144">
        <f>$S$486*$H$486</f>
        <v>0</v>
      </c>
      <c r="AR486" s="82" t="s">
        <v>268</v>
      </c>
      <c r="AT486" s="82" t="s">
        <v>162</v>
      </c>
      <c r="AU486" s="82" t="s">
        <v>77</v>
      </c>
      <c r="AY486" s="6" t="s">
        <v>159</v>
      </c>
      <c r="BE486" s="145">
        <f>IF($N$486="základní",$J$486,0)</f>
        <v>0</v>
      </c>
      <c r="BF486" s="145">
        <f>IF($N$486="snížená",$J$486,0)</f>
        <v>0</v>
      </c>
      <c r="BG486" s="145">
        <f>IF($N$486="zákl. přenesená",$J$486,0)</f>
        <v>0</v>
      </c>
      <c r="BH486" s="145">
        <f>IF($N$486="sníž. přenesená",$J$486,0)</f>
        <v>0</v>
      </c>
      <c r="BI486" s="145">
        <f>IF($N$486="nulová",$J$486,0)</f>
        <v>0</v>
      </c>
      <c r="BJ486" s="82" t="s">
        <v>75</v>
      </c>
      <c r="BK486" s="145">
        <f>ROUND($I$486*$H$486,2)</f>
        <v>0</v>
      </c>
      <c r="BL486" s="82" t="s">
        <v>268</v>
      </c>
      <c r="BM486" s="82" t="s">
        <v>779</v>
      </c>
    </row>
    <row r="487" spans="2:47" s="6" customFormat="1" ht="24.75" customHeight="1">
      <c r="B487" s="85"/>
      <c r="D487" s="146" t="s">
        <v>169</v>
      </c>
      <c r="F487" s="147" t="s">
        <v>780</v>
      </c>
      <c r="L487" s="85"/>
      <c r="M487" s="148"/>
      <c r="T487" s="149"/>
      <c r="AT487" s="6" t="s">
        <v>169</v>
      </c>
      <c r="AU487" s="6" t="s">
        <v>77</v>
      </c>
    </row>
    <row r="488" spans="2:63" s="123" customFormat="1" ht="30" customHeight="1">
      <c r="B488" s="124"/>
      <c r="D488" s="125" t="s">
        <v>67</v>
      </c>
      <c r="E488" s="132" t="s">
        <v>781</v>
      </c>
      <c r="F488" s="132" t="s">
        <v>782</v>
      </c>
      <c r="J488" s="133">
        <f>$BK$488</f>
        <v>0</v>
      </c>
      <c r="L488" s="124"/>
      <c r="M488" s="128"/>
      <c r="P488" s="129">
        <f>SUM($P$489:$P$499)</f>
        <v>0</v>
      </c>
      <c r="R488" s="129">
        <f>SUM($R$489:$R$499)</f>
        <v>0.013964399999999998</v>
      </c>
      <c r="T488" s="130">
        <f>SUM($T$489:$T$499)</f>
        <v>0</v>
      </c>
      <c r="AR488" s="125" t="s">
        <v>77</v>
      </c>
      <c r="AT488" s="125" t="s">
        <v>67</v>
      </c>
      <c r="AU488" s="125" t="s">
        <v>75</v>
      </c>
      <c r="AY488" s="125" t="s">
        <v>159</v>
      </c>
      <c r="BK488" s="131">
        <f>SUM($BK$489:$BK$499)</f>
        <v>0</v>
      </c>
    </row>
    <row r="489" spans="2:65" s="6" customFormat="1" ht="13.5" customHeight="1">
      <c r="B489" s="85"/>
      <c r="C489" s="134" t="s">
        <v>783</v>
      </c>
      <c r="D489" s="134" t="s">
        <v>162</v>
      </c>
      <c r="E489" s="135" t="s">
        <v>784</v>
      </c>
      <c r="F489" s="136" t="s">
        <v>785</v>
      </c>
      <c r="G489" s="137" t="s">
        <v>165</v>
      </c>
      <c r="H489" s="138">
        <v>7.56</v>
      </c>
      <c r="I489" s="139"/>
      <c r="J489" s="140">
        <f>ROUND($I$489*$H$489,2)</f>
        <v>0</v>
      </c>
      <c r="K489" s="136"/>
      <c r="L489" s="85"/>
      <c r="M489" s="141"/>
      <c r="N489" s="142" t="s">
        <v>39</v>
      </c>
      <c r="P489" s="143">
        <f>$O$489*$H$489</f>
        <v>0</v>
      </c>
      <c r="Q489" s="143">
        <v>0.00081</v>
      </c>
      <c r="R489" s="143">
        <f>$Q$489*$H$489</f>
        <v>0.006123599999999999</v>
      </c>
      <c r="S489" s="143">
        <v>0</v>
      </c>
      <c r="T489" s="144">
        <f>$S$489*$H$489</f>
        <v>0</v>
      </c>
      <c r="AR489" s="82" t="s">
        <v>268</v>
      </c>
      <c r="AT489" s="82" t="s">
        <v>162</v>
      </c>
      <c r="AU489" s="82" t="s">
        <v>77</v>
      </c>
      <c r="AY489" s="6" t="s">
        <v>159</v>
      </c>
      <c r="BE489" s="145">
        <f>IF($N$489="základní",$J$489,0)</f>
        <v>0</v>
      </c>
      <c r="BF489" s="145">
        <f>IF($N$489="snížená",$J$489,0)</f>
        <v>0</v>
      </c>
      <c r="BG489" s="145">
        <f>IF($N$489="zákl. přenesená",$J$489,0)</f>
        <v>0</v>
      </c>
      <c r="BH489" s="145">
        <f>IF($N$489="sníž. přenesená",$J$489,0)</f>
        <v>0</v>
      </c>
      <c r="BI489" s="145">
        <f>IF($N$489="nulová",$J$489,0)</f>
        <v>0</v>
      </c>
      <c r="BJ489" s="82" t="s">
        <v>75</v>
      </c>
      <c r="BK489" s="145">
        <f>ROUND($I$489*$H$489,2)</f>
        <v>0</v>
      </c>
      <c r="BL489" s="82" t="s">
        <v>268</v>
      </c>
      <c r="BM489" s="82" t="s">
        <v>786</v>
      </c>
    </row>
    <row r="490" spans="2:47" s="6" customFormat="1" ht="24.75" customHeight="1">
      <c r="B490" s="85"/>
      <c r="D490" s="146" t="s">
        <v>169</v>
      </c>
      <c r="F490" s="147" t="s">
        <v>787</v>
      </c>
      <c r="L490" s="85"/>
      <c r="M490" s="148"/>
      <c r="T490" s="149"/>
      <c r="AT490" s="6" t="s">
        <v>169</v>
      </c>
      <c r="AU490" s="6" t="s">
        <v>77</v>
      </c>
    </row>
    <row r="491" spans="2:51" s="6" customFormat="1" ht="13.5" customHeight="1">
      <c r="B491" s="150"/>
      <c r="D491" s="151" t="s">
        <v>171</v>
      </c>
      <c r="E491" s="152"/>
      <c r="F491" s="153" t="s">
        <v>788</v>
      </c>
      <c r="H491" s="154">
        <v>1.92</v>
      </c>
      <c r="L491" s="150"/>
      <c r="M491" s="155"/>
      <c r="T491" s="156"/>
      <c r="AT491" s="152" t="s">
        <v>171</v>
      </c>
      <c r="AU491" s="152" t="s">
        <v>77</v>
      </c>
      <c r="AV491" s="152" t="s">
        <v>77</v>
      </c>
      <c r="AW491" s="152" t="s">
        <v>125</v>
      </c>
      <c r="AX491" s="152" t="s">
        <v>68</v>
      </c>
      <c r="AY491" s="152" t="s">
        <v>159</v>
      </c>
    </row>
    <row r="492" spans="2:51" s="6" customFormat="1" ht="13.5" customHeight="1">
      <c r="B492" s="150"/>
      <c r="D492" s="151" t="s">
        <v>171</v>
      </c>
      <c r="E492" s="152"/>
      <c r="F492" s="153" t="s">
        <v>789</v>
      </c>
      <c r="H492" s="154">
        <v>3.68</v>
      </c>
      <c r="L492" s="150"/>
      <c r="M492" s="155"/>
      <c r="T492" s="156"/>
      <c r="AT492" s="152" t="s">
        <v>171</v>
      </c>
      <c r="AU492" s="152" t="s">
        <v>77</v>
      </c>
      <c r="AV492" s="152" t="s">
        <v>77</v>
      </c>
      <c r="AW492" s="152" t="s">
        <v>125</v>
      </c>
      <c r="AX492" s="152" t="s">
        <v>68</v>
      </c>
      <c r="AY492" s="152" t="s">
        <v>159</v>
      </c>
    </row>
    <row r="493" spans="2:51" s="6" customFormat="1" ht="13.5" customHeight="1">
      <c r="B493" s="150"/>
      <c r="D493" s="151" t="s">
        <v>171</v>
      </c>
      <c r="E493" s="152"/>
      <c r="F493" s="153" t="s">
        <v>790</v>
      </c>
      <c r="H493" s="154">
        <v>1.96</v>
      </c>
      <c r="L493" s="150"/>
      <c r="M493" s="155"/>
      <c r="T493" s="156"/>
      <c r="AT493" s="152" t="s">
        <v>171</v>
      </c>
      <c r="AU493" s="152" t="s">
        <v>77</v>
      </c>
      <c r="AV493" s="152" t="s">
        <v>77</v>
      </c>
      <c r="AW493" s="152" t="s">
        <v>125</v>
      </c>
      <c r="AX493" s="152" t="s">
        <v>68</v>
      </c>
      <c r="AY493" s="152" t="s">
        <v>159</v>
      </c>
    </row>
    <row r="494" spans="2:51" s="6" customFormat="1" ht="13.5" customHeight="1">
      <c r="B494" s="157"/>
      <c r="D494" s="151" t="s">
        <v>171</v>
      </c>
      <c r="E494" s="158"/>
      <c r="F494" s="159" t="s">
        <v>174</v>
      </c>
      <c r="H494" s="160">
        <v>7.56</v>
      </c>
      <c r="L494" s="157"/>
      <c r="M494" s="161"/>
      <c r="T494" s="162"/>
      <c r="AT494" s="158" t="s">
        <v>171</v>
      </c>
      <c r="AU494" s="158" t="s">
        <v>77</v>
      </c>
      <c r="AV494" s="158" t="s">
        <v>167</v>
      </c>
      <c r="AW494" s="158" t="s">
        <v>125</v>
      </c>
      <c r="AX494" s="158" t="s">
        <v>75</v>
      </c>
      <c r="AY494" s="158" t="s">
        <v>159</v>
      </c>
    </row>
    <row r="495" spans="2:65" s="6" customFormat="1" ht="13.5" customHeight="1">
      <c r="B495" s="85"/>
      <c r="C495" s="134" t="s">
        <v>791</v>
      </c>
      <c r="D495" s="134" t="s">
        <v>162</v>
      </c>
      <c r="E495" s="135" t="s">
        <v>792</v>
      </c>
      <c r="F495" s="136" t="s">
        <v>793</v>
      </c>
      <c r="G495" s="137" t="s">
        <v>165</v>
      </c>
      <c r="H495" s="138">
        <v>9.68</v>
      </c>
      <c r="I495" s="139"/>
      <c r="J495" s="140">
        <f>ROUND($I$495*$H$495,2)</f>
        <v>0</v>
      </c>
      <c r="K495" s="136"/>
      <c r="L495" s="85"/>
      <c r="M495" s="141"/>
      <c r="N495" s="142" t="s">
        <v>39</v>
      </c>
      <c r="P495" s="143">
        <f>$O$495*$H$495</f>
        <v>0</v>
      </c>
      <c r="Q495" s="143">
        <v>0.00081</v>
      </c>
      <c r="R495" s="143">
        <f>$Q$495*$H$495</f>
        <v>0.0078408</v>
      </c>
      <c r="S495" s="143">
        <v>0</v>
      </c>
      <c r="T495" s="144">
        <f>$S$495*$H$495</f>
        <v>0</v>
      </c>
      <c r="AR495" s="82" t="s">
        <v>268</v>
      </c>
      <c r="AT495" s="82" t="s">
        <v>162</v>
      </c>
      <c r="AU495" s="82" t="s">
        <v>77</v>
      </c>
      <c r="AY495" s="6" t="s">
        <v>159</v>
      </c>
      <c r="BE495" s="145">
        <f>IF($N$495="základní",$J$495,0)</f>
        <v>0</v>
      </c>
      <c r="BF495" s="145">
        <f>IF($N$495="snížená",$J$495,0)</f>
        <v>0</v>
      </c>
      <c r="BG495" s="145">
        <f>IF($N$495="zákl. přenesená",$J$495,0)</f>
        <v>0</v>
      </c>
      <c r="BH495" s="145">
        <f>IF($N$495="sníž. přenesená",$J$495,0)</f>
        <v>0</v>
      </c>
      <c r="BI495" s="145">
        <f>IF($N$495="nulová",$J$495,0)</f>
        <v>0</v>
      </c>
      <c r="BJ495" s="82" t="s">
        <v>75</v>
      </c>
      <c r="BK495" s="145">
        <f>ROUND($I$495*$H$495,2)</f>
        <v>0</v>
      </c>
      <c r="BL495" s="82" t="s">
        <v>268</v>
      </c>
      <c r="BM495" s="82" t="s">
        <v>794</v>
      </c>
    </row>
    <row r="496" spans="2:47" s="6" customFormat="1" ht="24.75" customHeight="1">
      <c r="B496" s="85"/>
      <c r="D496" s="146" t="s">
        <v>169</v>
      </c>
      <c r="F496" s="147" t="s">
        <v>787</v>
      </c>
      <c r="L496" s="85"/>
      <c r="M496" s="148"/>
      <c r="T496" s="149"/>
      <c r="AT496" s="6" t="s">
        <v>169</v>
      </c>
      <c r="AU496" s="6" t="s">
        <v>77</v>
      </c>
    </row>
    <row r="497" spans="2:51" s="6" customFormat="1" ht="13.5" customHeight="1">
      <c r="B497" s="150"/>
      <c r="D497" s="151" t="s">
        <v>171</v>
      </c>
      <c r="E497" s="152"/>
      <c r="F497" s="153" t="s">
        <v>795</v>
      </c>
      <c r="H497" s="154">
        <v>1.84</v>
      </c>
      <c r="L497" s="150"/>
      <c r="M497" s="155"/>
      <c r="T497" s="156"/>
      <c r="AT497" s="152" t="s">
        <v>171</v>
      </c>
      <c r="AU497" s="152" t="s">
        <v>77</v>
      </c>
      <c r="AV497" s="152" t="s">
        <v>77</v>
      </c>
      <c r="AW497" s="152" t="s">
        <v>125</v>
      </c>
      <c r="AX497" s="152" t="s">
        <v>68</v>
      </c>
      <c r="AY497" s="152" t="s">
        <v>159</v>
      </c>
    </row>
    <row r="498" spans="2:51" s="6" customFormat="1" ht="13.5" customHeight="1">
      <c r="B498" s="150"/>
      <c r="D498" s="151" t="s">
        <v>171</v>
      </c>
      <c r="E498" s="152"/>
      <c r="F498" s="153" t="s">
        <v>796</v>
      </c>
      <c r="H498" s="154">
        <v>7.84</v>
      </c>
      <c r="L498" s="150"/>
      <c r="M498" s="155"/>
      <c r="T498" s="156"/>
      <c r="AT498" s="152" t="s">
        <v>171</v>
      </c>
      <c r="AU498" s="152" t="s">
        <v>77</v>
      </c>
      <c r="AV498" s="152" t="s">
        <v>77</v>
      </c>
      <c r="AW498" s="152" t="s">
        <v>125</v>
      </c>
      <c r="AX498" s="152" t="s">
        <v>68</v>
      </c>
      <c r="AY498" s="152" t="s">
        <v>159</v>
      </c>
    </row>
    <row r="499" spans="2:51" s="6" customFormat="1" ht="13.5" customHeight="1">
      <c r="B499" s="157"/>
      <c r="D499" s="151" t="s">
        <v>171</v>
      </c>
      <c r="E499" s="158"/>
      <c r="F499" s="159" t="s">
        <v>174</v>
      </c>
      <c r="H499" s="160">
        <v>9.68</v>
      </c>
      <c r="L499" s="157"/>
      <c r="M499" s="161"/>
      <c r="T499" s="162"/>
      <c r="AT499" s="158" t="s">
        <v>171</v>
      </c>
      <c r="AU499" s="158" t="s">
        <v>77</v>
      </c>
      <c r="AV499" s="158" t="s">
        <v>167</v>
      </c>
      <c r="AW499" s="158" t="s">
        <v>125</v>
      </c>
      <c r="AX499" s="158" t="s">
        <v>75</v>
      </c>
      <c r="AY499" s="158" t="s">
        <v>159</v>
      </c>
    </row>
    <row r="500" spans="2:63" s="123" customFormat="1" ht="30" customHeight="1">
      <c r="B500" s="124"/>
      <c r="D500" s="125" t="s">
        <v>67</v>
      </c>
      <c r="E500" s="132" t="s">
        <v>797</v>
      </c>
      <c r="F500" s="132" t="s">
        <v>798</v>
      </c>
      <c r="J500" s="133">
        <f>$BK$500</f>
        <v>0</v>
      </c>
      <c r="L500" s="124"/>
      <c r="M500" s="128"/>
      <c r="P500" s="129">
        <f>SUM($P$501:$P$528)</f>
        <v>0</v>
      </c>
      <c r="R500" s="129">
        <f>SUM($R$501:$R$528)</f>
        <v>2.2494112</v>
      </c>
      <c r="T500" s="130">
        <f>SUM($T$501:$T$528)</f>
        <v>0.1199514</v>
      </c>
      <c r="AR500" s="125" t="s">
        <v>77</v>
      </c>
      <c r="AT500" s="125" t="s">
        <v>67</v>
      </c>
      <c r="AU500" s="125" t="s">
        <v>75</v>
      </c>
      <c r="AY500" s="125" t="s">
        <v>159</v>
      </c>
      <c r="BK500" s="131">
        <f>SUM($BK$501:$BK$528)</f>
        <v>0</v>
      </c>
    </row>
    <row r="501" spans="2:65" s="6" customFormat="1" ht="13.5" customHeight="1">
      <c r="B501" s="85"/>
      <c r="C501" s="134" t="s">
        <v>799</v>
      </c>
      <c r="D501" s="134" t="s">
        <v>162</v>
      </c>
      <c r="E501" s="135" t="s">
        <v>800</v>
      </c>
      <c r="F501" s="136" t="s">
        <v>801</v>
      </c>
      <c r="G501" s="137" t="s">
        <v>165</v>
      </c>
      <c r="H501" s="138">
        <v>386.94</v>
      </c>
      <c r="I501" s="139"/>
      <c r="J501" s="140">
        <f>ROUND($I$501*$H$501,2)</f>
        <v>0</v>
      </c>
      <c r="K501" s="136" t="s">
        <v>166</v>
      </c>
      <c r="L501" s="85"/>
      <c r="M501" s="141"/>
      <c r="N501" s="142" t="s">
        <v>39</v>
      </c>
      <c r="P501" s="143">
        <f>$O$501*$H$501</f>
        <v>0</v>
      </c>
      <c r="Q501" s="143">
        <v>0.001</v>
      </c>
      <c r="R501" s="143">
        <f>$Q$501*$H$501</f>
        <v>0.38694</v>
      </c>
      <c r="S501" s="143">
        <v>0.00031</v>
      </c>
      <c r="T501" s="144">
        <f>$S$501*$H$501</f>
        <v>0.1199514</v>
      </c>
      <c r="AR501" s="82" t="s">
        <v>268</v>
      </c>
      <c r="AT501" s="82" t="s">
        <v>162</v>
      </c>
      <c r="AU501" s="82" t="s">
        <v>77</v>
      </c>
      <c r="AY501" s="6" t="s">
        <v>159</v>
      </c>
      <c r="BE501" s="145">
        <f>IF($N$501="základní",$J$501,0)</f>
        <v>0</v>
      </c>
      <c r="BF501" s="145">
        <f>IF($N$501="snížená",$J$501,0)</f>
        <v>0</v>
      </c>
      <c r="BG501" s="145">
        <f>IF($N$501="zákl. přenesená",$J$501,0)</f>
        <v>0</v>
      </c>
      <c r="BH501" s="145">
        <f>IF($N$501="sníž. přenesená",$J$501,0)</f>
        <v>0</v>
      </c>
      <c r="BI501" s="145">
        <f>IF($N$501="nulová",$J$501,0)</f>
        <v>0</v>
      </c>
      <c r="BJ501" s="82" t="s">
        <v>75</v>
      </c>
      <c r="BK501" s="145">
        <f>ROUND($I$501*$H$501,2)</f>
        <v>0</v>
      </c>
      <c r="BL501" s="82" t="s">
        <v>268</v>
      </c>
      <c r="BM501" s="82" t="s">
        <v>802</v>
      </c>
    </row>
    <row r="502" spans="2:47" s="6" customFormat="1" ht="14.25" customHeight="1">
      <c r="B502" s="85"/>
      <c r="D502" s="146" t="s">
        <v>169</v>
      </c>
      <c r="F502" s="147" t="s">
        <v>803</v>
      </c>
      <c r="L502" s="85"/>
      <c r="M502" s="148"/>
      <c r="T502" s="149"/>
      <c r="AT502" s="6" t="s">
        <v>169</v>
      </c>
      <c r="AU502" s="6" t="s">
        <v>77</v>
      </c>
    </row>
    <row r="503" spans="2:51" s="6" customFormat="1" ht="13.5" customHeight="1">
      <c r="B503" s="173"/>
      <c r="D503" s="151" t="s">
        <v>171</v>
      </c>
      <c r="E503" s="174"/>
      <c r="F503" s="175" t="s">
        <v>804</v>
      </c>
      <c r="H503" s="174"/>
      <c r="L503" s="173"/>
      <c r="M503" s="176"/>
      <c r="T503" s="177"/>
      <c r="AT503" s="174" t="s">
        <v>171</v>
      </c>
      <c r="AU503" s="174" t="s">
        <v>77</v>
      </c>
      <c r="AV503" s="174" t="s">
        <v>75</v>
      </c>
      <c r="AW503" s="174" t="s">
        <v>125</v>
      </c>
      <c r="AX503" s="174" t="s">
        <v>68</v>
      </c>
      <c r="AY503" s="174" t="s">
        <v>159</v>
      </c>
    </row>
    <row r="504" spans="2:51" s="6" customFormat="1" ht="13.5" customHeight="1">
      <c r="B504" s="150"/>
      <c r="D504" s="151" t="s">
        <v>171</v>
      </c>
      <c r="E504" s="152"/>
      <c r="F504" s="153" t="s">
        <v>805</v>
      </c>
      <c r="H504" s="154">
        <v>386.94</v>
      </c>
      <c r="L504" s="150"/>
      <c r="M504" s="155"/>
      <c r="T504" s="156"/>
      <c r="AT504" s="152" t="s">
        <v>171</v>
      </c>
      <c r="AU504" s="152" t="s">
        <v>77</v>
      </c>
      <c r="AV504" s="152" t="s">
        <v>77</v>
      </c>
      <c r="AW504" s="152" t="s">
        <v>125</v>
      </c>
      <c r="AX504" s="152" t="s">
        <v>75</v>
      </c>
      <c r="AY504" s="152" t="s">
        <v>159</v>
      </c>
    </row>
    <row r="505" spans="2:65" s="6" customFormat="1" ht="13.5" customHeight="1">
      <c r="B505" s="85"/>
      <c r="C505" s="134" t="s">
        <v>806</v>
      </c>
      <c r="D505" s="134" t="s">
        <v>162</v>
      </c>
      <c r="E505" s="135" t="s">
        <v>807</v>
      </c>
      <c r="F505" s="136" t="s">
        <v>808</v>
      </c>
      <c r="G505" s="137" t="s">
        <v>165</v>
      </c>
      <c r="H505" s="138">
        <v>386.94</v>
      </c>
      <c r="I505" s="139"/>
      <c r="J505" s="140">
        <f>ROUND($I$505*$H$505,2)</f>
        <v>0</v>
      </c>
      <c r="K505" s="136" t="s">
        <v>166</v>
      </c>
      <c r="L505" s="85"/>
      <c r="M505" s="141"/>
      <c r="N505" s="142" t="s">
        <v>39</v>
      </c>
      <c r="P505" s="143">
        <f>$O$505*$H$505</f>
        <v>0</v>
      </c>
      <c r="Q505" s="143">
        <v>0.00318</v>
      </c>
      <c r="R505" s="143">
        <f>$Q$505*$H$505</f>
        <v>1.2304692</v>
      </c>
      <c r="S505" s="143">
        <v>0</v>
      </c>
      <c r="T505" s="144">
        <f>$S$505*$H$505</f>
        <v>0</v>
      </c>
      <c r="AR505" s="82" t="s">
        <v>268</v>
      </c>
      <c r="AT505" s="82" t="s">
        <v>162</v>
      </c>
      <c r="AU505" s="82" t="s">
        <v>77</v>
      </c>
      <c r="AY505" s="6" t="s">
        <v>159</v>
      </c>
      <c r="BE505" s="145">
        <f>IF($N$505="základní",$J$505,0)</f>
        <v>0</v>
      </c>
      <c r="BF505" s="145">
        <f>IF($N$505="snížená",$J$505,0)</f>
        <v>0</v>
      </c>
      <c r="BG505" s="145">
        <f>IF($N$505="zákl. přenesená",$J$505,0)</f>
        <v>0</v>
      </c>
      <c r="BH505" s="145">
        <f>IF($N$505="sníž. přenesená",$J$505,0)</f>
        <v>0</v>
      </c>
      <c r="BI505" s="145">
        <f>IF($N$505="nulová",$J$505,0)</f>
        <v>0</v>
      </c>
      <c r="BJ505" s="82" t="s">
        <v>75</v>
      </c>
      <c r="BK505" s="145">
        <f>ROUND($I$505*$H$505,2)</f>
        <v>0</v>
      </c>
      <c r="BL505" s="82" t="s">
        <v>268</v>
      </c>
      <c r="BM505" s="82" t="s">
        <v>809</v>
      </c>
    </row>
    <row r="506" spans="2:47" s="6" customFormat="1" ht="14.25" customHeight="1">
      <c r="B506" s="85"/>
      <c r="D506" s="146" t="s">
        <v>169</v>
      </c>
      <c r="F506" s="147" t="s">
        <v>810</v>
      </c>
      <c r="L506" s="85"/>
      <c r="M506" s="148"/>
      <c r="T506" s="149"/>
      <c r="AT506" s="6" t="s">
        <v>169</v>
      </c>
      <c r="AU506" s="6" t="s">
        <v>77</v>
      </c>
    </row>
    <row r="507" spans="2:51" s="6" customFormat="1" ht="13.5" customHeight="1">
      <c r="B507" s="173"/>
      <c r="D507" s="151" t="s">
        <v>171</v>
      </c>
      <c r="E507" s="174"/>
      <c r="F507" s="175" t="s">
        <v>804</v>
      </c>
      <c r="H507" s="174"/>
      <c r="L507" s="173"/>
      <c r="M507" s="176"/>
      <c r="T507" s="177"/>
      <c r="AT507" s="174" t="s">
        <v>171</v>
      </c>
      <c r="AU507" s="174" t="s">
        <v>77</v>
      </c>
      <c r="AV507" s="174" t="s">
        <v>75</v>
      </c>
      <c r="AW507" s="174" t="s">
        <v>125</v>
      </c>
      <c r="AX507" s="174" t="s">
        <v>68</v>
      </c>
      <c r="AY507" s="174" t="s">
        <v>159</v>
      </c>
    </row>
    <row r="508" spans="2:51" s="6" customFormat="1" ht="13.5" customHeight="1">
      <c r="B508" s="150"/>
      <c r="D508" s="151" t="s">
        <v>171</v>
      </c>
      <c r="E508" s="152"/>
      <c r="F508" s="153" t="s">
        <v>805</v>
      </c>
      <c r="H508" s="154">
        <v>386.94</v>
      </c>
      <c r="L508" s="150"/>
      <c r="M508" s="155"/>
      <c r="T508" s="156"/>
      <c r="AT508" s="152" t="s">
        <v>171</v>
      </c>
      <c r="AU508" s="152" t="s">
        <v>77</v>
      </c>
      <c r="AV508" s="152" t="s">
        <v>77</v>
      </c>
      <c r="AW508" s="152" t="s">
        <v>125</v>
      </c>
      <c r="AX508" s="152" t="s">
        <v>75</v>
      </c>
      <c r="AY508" s="152" t="s">
        <v>159</v>
      </c>
    </row>
    <row r="509" spans="2:65" s="6" customFormat="1" ht="13.5" customHeight="1">
      <c r="B509" s="85"/>
      <c r="C509" s="134" t="s">
        <v>811</v>
      </c>
      <c r="D509" s="134" t="s">
        <v>162</v>
      </c>
      <c r="E509" s="135" t="s">
        <v>812</v>
      </c>
      <c r="F509" s="136" t="s">
        <v>813</v>
      </c>
      <c r="G509" s="137" t="s">
        <v>165</v>
      </c>
      <c r="H509" s="138">
        <v>1289.8</v>
      </c>
      <c r="I509" s="139"/>
      <c r="J509" s="140">
        <f>ROUND($I$509*$H$509,2)</f>
        <v>0</v>
      </c>
      <c r="K509" s="136" t="s">
        <v>166</v>
      </c>
      <c r="L509" s="85"/>
      <c r="M509" s="141"/>
      <c r="N509" s="142" t="s">
        <v>39</v>
      </c>
      <c r="P509" s="143">
        <f>$O$509*$H$509</f>
        <v>0</v>
      </c>
      <c r="Q509" s="143">
        <v>0.0002</v>
      </c>
      <c r="R509" s="143">
        <f>$Q$509*$H$509</f>
        <v>0.25796</v>
      </c>
      <c r="S509" s="143">
        <v>0</v>
      </c>
      <c r="T509" s="144">
        <f>$S$509*$H$509</f>
        <v>0</v>
      </c>
      <c r="AR509" s="82" t="s">
        <v>268</v>
      </c>
      <c r="AT509" s="82" t="s">
        <v>162</v>
      </c>
      <c r="AU509" s="82" t="s">
        <v>77</v>
      </c>
      <c r="AY509" s="6" t="s">
        <v>159</v>
      </c>
      <c r="BE509" s="145">
        <f>IF($N$509="základní",$J$509,0)</f>
        <v>0</v>
      </c>
      <c r="BF509" s="145">
        <f>IF($N$509="snížená",$J$509,0)</f>
        <v>0</v>
      </c>
      <c r="BG509" s="145">
        <f>IF($N$509="zákl. přenesená",$J$509,0)</f>
        <v>0</v>
      </c>
      <c r="BH509" s="145">
        <f>IF($N$509="sníž. přenesená",$J$509,0)</f>
        <v>0</v>
      </c>
      <c r="BI509" s="145">
        <f>IF($N$509="nulová",$J$509,0)</f>
        <v>0</v>
      </c>
      <c r="BJ509" s="82" t="s">
        <v>75</v>
      </c>
      <c r="BK509" s="145">
        <f>ROUND($I$509*$H$509,2)</f>
        <v>0</v>
      </c>
      <c r="BL509" s="82" t="s">
        <v>268</v>
      </c>
      <c r="BM509" s="82" t="s">
        <v>814</v>
      </c>
    </row>
    <row r="510" spans="2:47" s="6" customFormat="1" ht="14.25" customHeight="1">
      <c r="B510" s="85"/>
      <c r="D510" s="146" t="s">
        <v>169</v>
      </c>
      <c r="F510" s="147" t="s">
        <v>815</v>
      </c>
      <c r="L510" s="85"/>
      <c r="M510" s="148"/>
      <c r="T510" s="149"/>
      <c r="AT510" s="6" t="s">
        <v>169</v>
      </c>
      <c r="AU510" s="6" t="s">
        <v>77</v>
      </c>
    </row>
    <row r="511" spans="2:51" s="6" customFormat="1" ht="13.5" customHeight="1">
      <c r="B511" s="150"/>
      <c r="D511" s="151" t="s">
        <v>171</v>
      </c>
      <c r="E511" s="152"/>
      <c r="F511" s="153" t="s">
        <v>110</v>
      </c>
      <c r="H511" s="154">
        <v>1289.8</v>
      </c>
      <c r="L511" s="150"/>
      <c r="M511" s="155"/>
      <c r="T511" s="156"/>
      <c r="AT511" s="152" t="s">
        <v>171</v>
      </c>
      <c r="AU511" s="152" t="s">
        <v>77</v>
      </c>
      <c r="AV511" s="152" t="s">
        <v>77</v>
      </c>
      <c r="AW511" s="152" t="s">
        <v>125</v>
      </c>
      <c r="AX511" s="152" t="s">
        <v>75</v>
      </c>
      <c r="AY511" s="152" t="s">
        <v>159</v>
      </c>
    </row>
    <row r="512" spans="2:65" s="6" customFormat="1" ht="13.5" customHeight="1">
      <c r="B512" s="85"/>
      <c r="C512" s="134" t="s">
        <v>816</v>
      </c>
      <c r="D512" s="134" t="s">
        <v>162</v>
      </c>
      <c r="E512" s="135" t="s">
        <v>817</v>
      </c>
      <c r="F512" s="136" t="s">
        <v>818</v>
      </c>
      <c r="G512" s="137" t="s">
        <v>165</v>
      </c>
      <c r="H512" s="138">
        <v>1289.8</v>
      </c>
      <c r="I512" s="139"/>
      <c r="J512" s="140">
        <f>ROUND($I$512*$H$512,2)</f>
        <v>0</v>
      </c>
      <c r="K512" s="136" t="s">
        <v>166</v>
      </c>
      <c r="L512" s="85"/>
      <c r="M512" s="141"/>
      <c r="N512" s="142" t="s">
        <v>39</v>
      </c>
      <c r="P512" s="143">
        <f>$O$512*$H$512</f>
        <v>0</v>
      </c>
      <c r="Q512" s="143">
        <v>0.00029</v>
      </c>
      <c r="R512" s="143">
        <f>$Q$512*$H$512</f>
        <v>0.374042</v>
      </c>
      <c r="S512" s="143">
        <v>0</v>
      </c>
      <c r="T512" s="144">
        <f>$S$512*$H$512</f>
        <v>0</v>
      </c>
      <c r="AR512" s="82" t="s">
        <v>268</v>
      </c>
      <c r="AT512" s="82" t="s">
        <v>162</v>
      </c>
      <c r="AU512" s="82" t="s">
        <v>77</v>
      </c>
      <c r="AY512" s="6" t="s">
        <v>159</v>
      </c>
      <c r="BE512" s="145">
        <f>IF($N$512="základní",$J$512,0)</f>
        <v>0</v>
      </c>
      <c r="BF512" s="145">
        <f>IF($N$512="snížená",$J$512,0)</f>
        <v>0</v>
      </c>
      <c r="BG512" s="145">
        <f>IF($N$512="zákl. přenesená",$J$512,0)</f>
        <v>0</v>
      </c>
      <c r="BH512" s="145">
        <f>IF($N$512="sníž. přenesená",$J$512,0)</f>
        <v>0</v>
      </c>
      <c r="BI512" s="145">
        <f>IF($N$512="nulová",$J$512,0)</f>
        <v>0</v>
      </c>
      <c r="BJ512" s="82" t="s">
        <v>75</v>
      </c>
      <c r="BK512" s="145">
        <f>ROUND($I$512*$H$512,2)</f>
        <v>0</v>
      </c>
      <c r="BL512" s="82" t="s">
        <v>268</v>
      </c>
      <c r="BM512" s="82" t="s">
        <v>819</v>
      </c>
    </row>
    <row r="513" spans="2:47" s="6" customFormat="1" ht="24.75" customHeight="1">
      <c r="B513" s="85"/>
      <c r="D513" s="146" t="s">
        <v>169</v>
      </c>
      <c r="F513" s="147" t="s">
        <v>820</v>
      </c>
      <c r="L513" s="85"/>
      <c r="M513" s="148"/>
      <c r="T513" s="149"/>
      <c r="AT513" s="6" t="s">
        <v>169</v>
      </c>
      <c r="AU513" s="6" t="s">
        <v>77</v>
      </c>
    </row>
    <row r="514" spans="2:51" s="6" customFormat="1" ht="13.5" customHeight="1">
      <c r="B514" s="173"/>
      <c r="D514" s="151" t="s">
        <v>171</v>
      </c>
      <c r="E514" s="174"/>
      <c r="F514" s="175" t="s">
        <v>231</v>
      </c>
      <c r="H514" s="174"/>
      <c r="L514" s="173"/>
      <c r="M514" s="176"/>
      <c r="T514" s="177"/>
      <c r="AT514" s="174" t="s">
        <v>171</v>
      </c>
      <c r="AU514" s="174" t="s">
        <v>77</v>
      </c>
      <c r="AV514" s="174" t="s">
        <v>75</v>
      </c>
      <c r="AW514" s="174" t="s">
        <v>125</v>
      </c>
      <c r="AX514" s="174" t="s">
        <v>68</v>
      </c>
      <c r="AY514" s="174" t="s">
        <v>159</v>
      </c>
    </row>
    <row r="515" spans="2:51" s="6" customFormat="1" ht="13.5" customHeight="1">
      <c r="B515" s="150"/>
      <c r="D515" s="151" t="s">
        <v>171</v>
      </c>
      <c r="E515" s="152"/>
      <c r="F515" s="153" t="s">
        <v>821</v>
      </c>
      <c r="H515" s="154">
        <v>150.5</v>
      </c>
      <c r="L515" s="150"/>
      <c r="M515" s="155"/>
      <c r="T515" s="156"/>
      <c r="AT515" s="152" t="s">
        <v>171</v>
      </c>
      <c r="AU515" s="152" t="s">
        <v>77</v>
      </c>
      <c r="AV515" s="152" t="s">
        <v>77</v>
      </c>
      <c r="AW515" s="152" t="s">
        <v>125</v>
      </c>
      <c r="AX515" s="152" t="s">
        <v>68</v>
      </c>
      <c r="AY515" s="152" t="s">
        <v>159</v>
      </c>
    </row>
    <row r="516" spans="2:51" s="6" customFormat="1" ht="13.5" customHeight="1">
      <c r="B516" s="150"/>
      <c r="D516" s="151" t="s">
        <v>171</v>
      </c>
      <c r="E516" s="152"/>
      <c r="F516" s="153" t="s">
        <v>822</v>
      </c>
      <c r="H516" s="154">
        <v>297</v>
      </c>
      <c r="L516" s="150"/>
      <c r="M516" s="155"/>
      <c r="T516" s="156"/>
      <c r="AT516" s="152" t="s">
        <v>171</v>
      </c>
      <c r="AU516" s="152" t="s">
        <v>77</v>
      </c>
      <c r="AV516" s="152" t="s">
        <v>77</v>
      </c>
      <c r="AW516" s="152" t="s">
        <v>125</v>
      </c>
      <c r="AX516" s="152" t="s">
        <v>68</v>
      </c>
      <c r="AY516" s="152" t="s">
        <v>159</v>
      </c>
    </row>
    <row r="517" spans="2:51" s="6" customFormat="1" ht="13.5" customHeight="1">
      <c r="B517" s="150"/>
      <c r="D517" s="151" t="s">
        <v>171</v>
      </c>
      <c r="E517" s="152"/>
      <c r="F517" s="153" t="s">
        <v>823</v>
      </c>
      <c r="H517" s="154">
        <v>136.7</v>
      </c>
      <c r="L517" s="150"/>
      <c r="M517" s="155"/>
      <c r="T517" s="156"/>
      <c r="AT517" s="152" t="s">
        <v>171</v>
      </c>
      <c r="AU517" s="152" t="s">
        <v>77</v>
      </c>
      <c r="AV517" s="152" t="s">
        <v>77</v>
      </c>
      <c r="AW517" s="152" t="s">
        <v>125</v>
      </c>
      <c r="AX517" s="152" t="s">
        <v>68</v>
      </c>
      <c r="AY517" s="152" t="s">
        <v>159</v>
      </c>
    </row>
    <row r="518" spans="2:51" s="6" customFormat="1" ht="13.5" customHeight="1">
      <c r="B518" s="150"/>
      <c r="D518" s="151" t="s">
        <v>171</v>
      </c>
      <c r="E518" s="152"/>
      <c r="F518" s="153" t="s">
        <v>824</v>
      </c>
      <c r="H518" s="154">
        <v>127.3</v>
      </c>
      <c r="L518" s="150"/>
      <c r="M518" s="155"/>
      <c r="T518" s="156"/>
      <c r="AT518" s="152" t="s">
        <v>171</v>
      </c>
      <c r="AU518" s="152" t="s">
        <v>77</v>
      </c>
      <c r="AV518" s="152" t="s">
        <v>77</v>
      </c>
      <c r="AW518" s="152" t="s">
        <v>125</v>
      </c>
      <c r="AX518" s="152" t="s">
        <v>68</v>
      </c>
      <c r="AY518" s="152" t="s">
        <v>159</v>
      </c>
    </row>
    <row r="519" spans="2:51" s="6" customFormat="1" ht="13.5" customHeight="1">
      <c r="B519" s="150"/>
      <c r="D519" s="151" t="s">
        <v>171</v>
      </c>
      <c r="E519" s="152"/>
      <c r="F519" s="153" t="s">
        <v>825</v>
      </c>
      <c r="H519" s="154">
        <v>186.8</v>
      </c>
      <c r="L519" s="150"/>
      <c r="M519" s="155"/>
      <c r="T519" s="156"/>
      <c r="AT519" s="152" t="s">
        <v>171</v>
      </c>
      <c r="AU519" s="152" t="s">
        <v>77</v>
      </c>
      <c r="AV519" s="152" t="s">
        <v>77</v>
      </c>
      <c r="AW519" s="152" t="s">
        <v>125</v>
      </c>
      <c r="AX519" s="152" t="s">
        <v>68</v>
      </c>
      <c r="AY519" s="152" t="s">
        <v>159</v>
      </c>
    </row>
    <row r="520" spans="2:51" s="6" customFormat="1" ht="13.5" customHeight="1">
      <c r="B520" s="150"/>
      <c r="D520" s="151" t="s">
        <v>171</v>
      </c>
      <c r="E520" s="152"/>
      <c r="F520" s="153" t="s">
        <v>826</v>
      </c>
      <c r="H520" s="154">
        <v>108.6</v>
      </c>
      <c r="L520" s="150"/>
      <c r="M520" s="155"/>
      <c r="T520" s="156"/>
      <c r="AT520" s="152" t="s">
        <v>171</v>
      </c>
      <c r="AU520" s="152" t="s">
        <v>77</v>
      </c>
      <c r="AV520" s="152" t="s">
        <v>77</v>
      </c>
      <c r="AW520" s="152" t="s">
        <v>125</v>
      </c>
      <c r="AX520" s="152" t="s">
        <v>68</v>
      </c>
      <c r="AY520" s="152" t="s">
        <v>159</v>
      </c>
    </row>
    <row r="521" spans="2:51" s="6" customFormat="1" ht="13.5" customHeight="1">
      <c r="B521" s="150"/>
      <c r="D521" s="151" t="s">
        <v>171</v>
      </c>
      <c r="E521" s="152"/>
      <c r="F521" s="153" t="s">
        <v>827</v>
      </c>
      <c r="H521" s="154">
        <v>4.2</v>
      </c>
      <c r="L521" s="150"/>
      <c r="M521" s="155"/>
      <c r="T521" s="156"/>
      <c r="AT521" s="152" t="s">
        <v>171</v>
      </c>
      <c r="AU521" s="152" t="s">
        <v>77</v>
      </c>
      <c r="AV521" s="152" t="s">
        <v>77</v>
      </c>
      <c r="AW521" s="152" t="s">
        <v>125</v>
      </c>
      <c r="AX521" s="152" t="s">
        <v>68</v>
      </c>
      <c r="AY521" s="152" t="s">
        <v>159</v>
      </c>
    </row>
    <row r="522" spans="2:51" s="6" customFormat="1" ht="13.5" customHeight="1">
      <c r="B522" s="150"/>
      <c r="D522" s="151" t="s">
        <v>171</v>
      </c>
      <c r="E522" s="152"/>
      <c r="F522" s="153" t="s">
        <v>828</v>
      </c>
      <c r="H522" s="154">
        <v>1.2</v>
      </c>
      <c r="L522" s="150"/>
      <c r="M522" s="155"/>
      <c r="T522" s="156"/>
      <c r="AT522" s="152" t="s">
        <v>171</v>
      </c>
      <c r="AU522" s="152" t="s">
        <v>77</v>
      </c>
      <c r="AV522" s="152" t="s">
        <v>77</v>
      </c>
      <c r="AW522" s="152" t="s">
        <v>125</v>
      </c>
      <c r="AX522" s="152" t="s">
        <v>68</v>
      </c>
      <c r="AY522" s="152" t="s">
        <v>159</v>
      </c>
    </row>
    <row r="523" spans="2:51" s="6" customFormat="1" ht="13.5" customHeight="1">
      <c r="B523" s="150"/>
      <c r="D523" s="151" t="s">
        <v>171</v>
      </c>
      <c r="E523" s="152"/>
      <c r="F523" s="153" t="s">
        <v>829</v>
      </c>
      <c r="H523" s="154">
        <v>50.8</v>
      </c>
      <c r="L523" s="150"/>
      <c r="M523" s="155"/>
      <c r="T523" s="156"/>
      <c r="AT523" s="152" t="s">
        <v>171</v>
      </c>
      <c r="AU523" s="152" t="s">
        <v>77</v>
      </c>
      <c r="AV523" s="152" t="s">
        <v>77</v>
      </c>
      <c r="AW523" s="152" t="s">
        <v>125</v>
      </c>
      <c r="AX523" s="152" t="s">
        <v>68</v>
      </c>
      <c r="AY523" s="152" t="s">
        <v>159</v>
      </c>
    </row>
    <row r="524" spans="2:51" s="6" customFormat="1" ht="13.5" customHeight="1">
      <c r="B524" s="150"/>
      <c r="D524" s="151" t="s">
        <v>171</v>
      </c>
      <c r="E524" s="152"/>
      <c r="F524" s="153" t="s">
        <v>830</v>
      </c>
      <c r="H524" s="154">
        <v>43.6</v>
      </c>
      <c r="L524" s="150"/>
      <c r="M524" s="155"/>
      <c r="T524" s="156"/>
      <c r="AT524" s="152" t="s">
        <v>171</v>
      </c>
      <c r="AU524" s="152" t="s">
        <v>77</v>
      </c>
      <c r="AV524" s="152" t="s">
        <v>77</v>
      </c>
      <c r="AW524" s="152" t="s">
        <v>125</v>
      </c>
      <c r="AX524" s="152" t="s">
        <v>68</v>
      </c>
      <c r="AY524" s="152" t="s">
        <v>159</v>
      </c>
    </row>
    <row r="525" spans="2:51" s="6" customFormat="1" ht="13.5" customHeight="1">
      <c r="B525" s="150"/>
      <c r="D525" s="151" t="s">
        <v>171</v>
      </c>
      <c r="E525" s="152"/>
      <c r="F525" s="153" t="s">
        <v>831</v>
      </c>
      <c r="H525" s="154">
        <v>83.1</v>
      </c>
      <c r="L525" s="150"/>
      <c r="M525" s="155"/>
      <c r="T525" s="156"/>
      <c r="AT525" s="152" t="s">
        <v>171</v>
      </c>
      <c r="AU525" s="152" t="s">
        <v>77</v>
      </c>
      <c r="AV525" s="152" t="s">
        <v>77</v>
      </c>
      <c r="AW525" s="152" t="s">
        <v>125</v>
      </c>
      <c r="AX525" s="152" t="s">
        <v>68</v>
      </c>
      <c r="AY525" s="152" t="s">
        <v>159</v>
      </c>
    </row>
    <row r="526" spans="2:51" s="6" customFormat="1" ht="13.5" customHeight="1">
      <c r="B526" s="180"/>
      <c r="D526" s="151" t="s">
        <v>171</v>
      </c>
      <c r="E526" s="181"/>
      <c r="F526" s="182" t="s">
        <v>642</v>
      </c>
      <c r="H526" s="183">
        <v>1189.8</v>
      </c>
      <c r="L526" s="180"/>
      <c r="M526" s="184"/>
      <c r="T526" s="185"/>
      <c r="AT526" s="181" t="s">
        <v>171</v>
      </c>
      <c r="AU526" s="181" t="s">
        <v>77</v>
      </c>
      <c r="AV526" s="181" t="s">
        <v>160</v>
      </c>
      <c r="AW526" s="181" t="s">
        <v>125</v>
      </c>
      <c r="AX526" s="181" t="s">
        <v>68</v>
      </c>
      <c r="AY526" s="181" t="s">
        <v>159</v>
      </c>
    </row>
    <row r="527" spans="2:51" s="6" customFormat="1" ht="13.5" customHeight="1">
      <c r="B527" s="150"/>
      <c r="D527" s="151" t="s">
        <v>171</v>
      </c>
      <c r="E527" s="152"/>
      <c r="F527" s="153" t="s">
        <v>832</v>
      </c>
      <c r="H527" s="154">
        <v>100</v>
      </c>
      <c r="L527" s="150"/>
      <c r="M527" s="155"/>
      <c r="T527" s="156"/>
      <c r="AT527" s="152" t="s">
        <v>171</v>
      </c>
      <c r="AU527" s="152" t="s">
        <v>77</v>
      </c>
      <c r="AV527" s="152" t="s">
        <v>77</v>
      </c>
      <c r="AW527" s="152" t="s">
        <v>125</v>
      </c>
      <c r="AX527" s="152" t="s">
        <v>68</v>
      </c>
      <c r="AY527" s="152" t="s">
        <v>159</v>
      </c>
    </row>
    <row r="528" spans="2:51" s="6" customFormat="1" ht="13.5" customHeight="1">
      <c r="B528" s="157"/>
      <c r="D528" s="151" t="s">
        <v>171</v>
      </c>
      <c r="E528" s="158" t="s">
        <v>110</v>
      </c>
      <c r="F528" s="159" t="s">
        <v>174</v>
      </c>
      <c r="H528" s="160">
        <v>1289.8</v>
      </c>
      <c r="L528" s="157"/>
      <c r="M528" s="161"/>
      <c r="T528" s="162"/>
      <c r="AT528" s="158" t="s">
        <v>171</v>
      </c>
      <c r="AU528" s="158" t="s">
        <v>77</v>
      </c>
      <c r="AV528" s="158" t="s">
        <v>167</v>
      </c>
      <c r="AW528" s="158" t="s">
        <v>125</v>
      </c>
      <c r="AX528" s="158" t="s">
        <v>75</v>
      </c>
      <c r="AY528" s="158" t="s">
        <v>159</v>
      </c>
    </row>
    <row r="529" spans="2:63" s="123" customFormat="1" ht="38.25" customHeight="1">
      <c r="B529" s="124"/>
      <c r="D529" s="125" t="s">
        <v>67</v>
      </c>
      <c r="E529" s="126" t="s">
        <v>833</v>
      </c>
      <c r="F529" s="126" t="s">
        <v>834</v>
      </c>
      <c r="J529" s="127">
        <f>$BK$529</f>
        <v>0</v>
      </c>
      <c r="L529" s="124"/>
      <c r="M529" s="128"/>
      <c r="P529" s="129">
        <f>SUM($P$530:$P$531)</f>
        <v>0</v>
      </c>
      <c r="R529" s="129">
        <f>SUM($R$530:$R$531)</f>
        <v>0</v>
      </c>
      <c r="T529" s="130">
        <f>SUM($T$530:$T$531)</f>
        <v>0</v>
      </c>
      <c r="AR529" s="125" t="s">
        <v>167</v>
      </c>
      <c r="AT529" s="125" t="s">
        <v>67</v>
      </c>
      <c r="AU529" s="125" t="s">
        <v>68</v>
      </c>
      <c r="AY529" s="125" t="s">
        <v>159</v>
      </c>
      <c r="BK529" s="131">
        <f>SUM($BK$530:$BK$531)</f>
        <v>0</v>
      </c>
    </row>
    <row r="530" spans="2:65" s="6" customFormat="1" ht="13.5" customHeight="1">
      <c r="B530" s="85"/>
      <c r="C530" s="134" t="s">
        <v>835</v>
      </c>
      <c r="D530" s="134" t="s">
        <v>162</v>
      </c>
      <c r="E530" s="135" t="s">
        <v>836</v>
      </c>
      <c r="F530" s="136" t="s">
        <v>837</v>
      </c>
      <c r="G530" s="137" t="s">
        <v>413</v>
      </c>
      <c r="H530" s="138">
        <v>1</v>
      </c>
      <c r="I530" s="139"/>
      <c r="J530" s="140">
        <f>ROUND($I$530*$H$530,2)</f>
        <v>0</v>
      </c>
      <c r="K530" s="136"/>
      <c r="L530" s="85"/>
      <c r="M530" s="141"/>
      <c r="N530" s="142" t="s">
        <v>39</v>
      </c>
      <c r="P530" s="143">
        <f>$O$530*$H$530</f>
        <v>0</v>
      </c>
      <c r="Q530" s="143">
        <v>0</v>
      </c>
      <c r="R530" s="143">
        <f>$Q$530*$H$530</f>
        <v>0</v>
      </c>
      <c r="S530" s="143">
        <v>0</v>
      </c>
      <c r="T530" s="144">
        <f>$S$530*$H$530</f>
        <v>0</v>
      </c>
      <c r="AR530" s="82" t="s">
        <v>838</v>
      </c>
      <c r="AT530" s="82" t="s">
        <v>162</v>
      </c>
      <c r="AU530" s="82" t="s">
        <v>75</v>
      </c>
      <c r="AY530" s="6" t="s">
        <v>159</v>
      </c>
      <c r="BE530" s="145">
        <f>IF($N$530="základní",$J$530,0)</f>
        <v>0</v>
      </c>
      <c r="BF530" s="145">
        <f>IF($N$530="snížená",$J$530,0)</f>
        <v>0</v>
      </c>
      <c r="BG530" s="145">
        <f>IF($N$530="zákl. přenesená",$J$530,0)</f>
        <v>0</v>
      </c>
      <c r="BH530" s="145">
        <f>IF($N$530="sníž. přenesená",$J$530,0)</f>
        <v>0</v>
      </c>
      <c r="BI530" s="145">
        <f>IF($N$530="nulová",$J$530,0)</f>
        <v>0</v>
      </c>
      <c r="BJ530" s="82" t="s">
        <v>75</v>
      </c>
      <c r="BK530" s="145">
        <f>ROUND($I$530*$H$530,2)</f>
        <v>0</v>
      </c>
      <c r="BL530" s="82" t="s">
        <v>838</v>
      </c>
      <c r="BM530" s="82" t="s">
        <v>839</v>
      </c>
    </row>
    <row r="531" spans="2:47" s="6" customFormat="1" ht="14.25" customHeight="1">
      <c r="B531" s="85"/>
      <c r="D531" s="146" t="s">
        <v>169</v>
      </c>
      <c r="F531" s="147" t="s">
        <v>840</v>
      </c>
      <c r="L531" s="85"/>
      <c r="M531" s="186"/>
      <c r="N531" s="187"/>
      <c r="O531" s="187"/>
      <c r="P531" s="187"/>
      <c r="Q531" s="187"/>
      <c r="R531" s="187"/>
      <c r="S531" s="187"/>
      <c r="T531" s="188"/>
      <c r="AT531" s="6" t="s">
        <v>169</v>
      </c>
      <c r="AU531" s="6" t="s">
        <v>75</v>
      </c>
    </row>
    <row r="532" spans="2:46" s="6" customFormat="1" ht="7.5" customHeight="1">
      <c r="B532" s="96"/>
      <c r="C532" s="97"/>
      <c r="D532" s="97"/>
      <c r="E532" s="97"/>
      <c r="F532" s="97"/>
      <c r="G532" s="97"/>
      <c r="H532" s="97"/>
      <c r="I532" s="97"/>
      <c r="J532" s="97"/>
      <c r="K532" s="97"/>
      <c r="L532" s="85"/>
      <c r="AT532" s="2"/>
    </row>
  </sheetData>
  <sheetProtection/>
  <autoFilter ref="C97:K97"/>
  <mergeCells count="12">
    <mergeCell ref="E51:H51"/>
    <mergeCell ref="E86:H86"/>
    <mergeCell ref="E88:H88"/>
    <mergeCell ref="E90:H90"/>
    <mergeCell ref="G1:H1"/>
    <mergeCell ref="L2:V2"/>
    <mergeCell ref="E7:H7"/>
    <mergeCell ref="E9:H9"/>
    <mergeCell ref="E11:H11"/>
    <mergeCell ref="E26:H26"/>
    <mergeCell ref="E47:H47"/>
    <mergeCell ref="E49:H49"/>
  </mergeCells>
  <hyperlinks>
    <hyperlink ref="F1:G1" location="C2" tooltip="Krycí list soupisu" display="1) Krycí list soupisu"/>
    <hyperlink ref="G1:H1" location="C58" tooltip="Rekapitulace" display="2) Rekapitulace"/>
    <hyperlink ref="J1" location="C97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89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44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33203125" defaultRowHeight="12" customHeight="1"/>
  <cols>
    <col min="1" max="1" width="9" style="2" customWidth="1"/>
    <col min="2" max="2" width="1.83203125" style="2" customWidth="1"/>
    <col min="3" max="3" width="4.5" style="2" customWidth="1"/>
    <col min="4" max="4" width="4.66015625" style="2" customWidth="1"/>
    <col min="5" max="5" width="18.5" style="2" customWidth="1"/>
    <col min="6" max="6" width="97.33203125" style="2" customWidth="1"/>
    <col min="7" max="7" width="9.33203125" style="2" customWidth="1"/>
    <col min="8" max="8" width="12" style="2" customWidth="1"/>
    <col min="9" max="9" width="13.5" style="2" customWidth="1"/>
    <col min="10" max="10" width="25.16015625" style="2" customWidth="1"/>
    <col min="11" max="11" width="16.5" style="2" customWidth="1"/>
    <col min="12" max="12" width="11.33203125" style="1" customWidth="1"/>
    <col min="13" max="18" width="11.33203125" style="2" hidden="1" customWidth="1"/>
    <col min="19" max="19" width="8.66015625" style="2" hidden="1" customWidth="1"/>
    <col min="20" max="20" width="31.83203125" style="2" hidden="1" customWidth="1"/>
    <col min="21" max="21" width="17.5" style="2" hidden="1" customWidth="1"/>
    <col min="22" max="22" width="13.33203125" style="2" customWidth="1"/>
    <col min="23" max="23" width="17.5" style="2" customWidth="1"/>
    <col min="24" max="24" width="13.16015625" style="2" customWidth="1"/>
    <col min="25" max="25" width="16.16015625" style="2" customWidth="1"/>
    <col min="26" max="26" width="11.83203125" style="2" customWidth="1"/>
    <col min="27" max="27" width="16.16015625" style="2" customWidth="1"/>
    <col min="28" max="28" width="17.5" style="2" customWidth="1"/>
    <col min="29" max="29" width="11.83203125" style="2" customWidth="1"/>
    <col min="30" max="30" width="16.16015625" style="2" customWidth="1"/>
    <col min="31" max="31" width="17.5" style="2" customWidth="1"/>
    <col min="32" max="43" width="11.33203125" style="1" customWidth="1"/>
    <col min="44" max="65" width="11.33203125" style="2" hidden="1" customWidth="1"/>
    <col min="66" max="16384" width="11.33203125" style="1" customWidth="1"/>
  </cols>
  <sheetData>
    <row r="1" spans="1:256" s="3" customFormat="1" ht="22.5" customHeight="1">
      <c r="A1" s="5"/>
      <c r="B1" s="229"/>
      <c r="C1" s="229"/>
      <c r="D1" s="228" t="s">
        <v>1</v>
      </c>
      <c r="E1" s="229"/>
      <c r="F1" s="230" t="s">
        <v>1265</v>
      </c>
      <c r="G1" s="235" t="s">
        <v>1266</v>
      </c>
      <c r="H1" s="235"/>
      <c r="I1" s="229"/>
      <c r="J1" s="230" t="s">
        <v>1267</v>
      </c>
      <c r="K1" s="228" t="s">
        <v>94</v>
      </c>
      <c r="L1" s="230" t="s">
        <v>1268</v>
      </c>
      <c r="M1" s="230"/>
      <c r="N1" s="230"/>
      <c r="O1" s="230"/>
      <c r="P1" s="230"/>
      <c r="Q1" s="230"/>
      <c r="R1" s="230"/>
      <c r="S1" s="230"/>
      <c r="T1" s="230"/>
      <c r="U1" s="226"/>
      <c r="V1" s="226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23" t="s">
        <v>5</v>
      </c>
      <c r="M2" s="190"/>
      <c r="N2" s="190"/>
      <c r="O2" s="190"/>
      <c r="P2" s="190"/>
      <c r="Q2" s="190"/>
      <c r="R2" s="190"/>
      <c r="S2" s="190"/>
      <c r="T2" s="190"/>
      <c r="U2" s="190"/>
      <c r="V2" s="190"/>
      <c r="AT2" s="2" t="s">
        <v>84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2" t="s">
        <v>77</v>
      </c>
    </row>
    <row r="4" spans="2:46" s="2" customFormat="1" ht="37.5" customHeight="1">
      <c r="B4" s="10"/>
      <c r="D4" s="11" t="s">
        <v>100</v>
      </c>
      <c r="K4" s="12"/>
      <c r="M4" s="13" t="s">
        <v>10</v>
      </c>
      <c r="AT4" s="2" t="s">
        <v>3</v>
      </c>
    </row>
    <row r="5" spans="2:11" s="2" customFormat="1" ht="7.5" customHeight="1">
      <c r="B5" s="10"/>
      <c r="K5" s="12"/>
    </row>
    <row r="6" spans="2:11" s="2" customFormat="1" ht="13.5" customHeight="1">
      <c r="B6" s="10"/>
      <c r="D6" s="18" t="s">
        <v>16</v>
      </c>
      <c r="K6" s="12"/>
    </row>
    <row r="7" spans="2:11" s="2" customFormat="1" ht="13.5" customHeight="1">
      <c r="B7" s="10"/>
      <c r="E7" s="224" t="str">
        <f>'Rekapitulace stavby'!$K$6</f>
        <v>ZŠ Komenského Trutnov - úprava družiny</v>
      </c>
      <c r="F7" s="190"/>
      <c r="G7" s="190"/>
      <c r="H7" s="190"/>
      <c r="K7" s="12"/>
    </row>
    <row r="8" spans="2:11" s="2" customFormat="1" ht="13.5" customHeight="1">
      <c r="B8" s="10"/>
      <c r="D8" s="18" t="s">
        <v>109</v>
      </c>
      <c r="K8" s="12"/>
    </row>
    <row r="9" spans="2:11" s="82" customFormat="1" ht="14.25" customHeight="1">
      <c r="B9" s="83"/>
      <c r="E9" s="224" t="s">
        <v>112</v>
      </c>
      <c r="F9" s="225"/>
      <c r="G9" s="225"/>
      <c r="H9" s="225"/>
      <c r="K9" s="84"/>
    </row>
    <row r="10" spans="2:11" s="6" customFormat="1" ht="13.5" customHeight="1">
      <c r="B10" s="85"/>
      <c r="D10" s="18" t="s">
        <v>115</v>
      </c>
      <c r="K10" s="86"/>
    </row>
    <row r="11" spans="2:11" s="6" customFormat="1" ht="37.5" customHeight="1">
      <c r="B11" s="85"/>
      <c r="E11" s="206" t="s">
        <v>841</v>
      </c>
      <c r="F11" s="191"/>
      <c r="G11" s="191"/>
      <c r="H11" s="191"/>
      <c r="K11" s="86"/>
    </row>
    <row r="12" spans="2:11" s="6" customFormat="1" ht="12" customHeight="1">
      <c r="B12" s="85"/>
      <c r="K12" s="86"/>
    </row>
    <row r="13" spans="2:11" s="6" customFormat="1" ht="15" customHeight="1">
      <c r="B13" s="85"/>
      <c r="D13" s="18" t="s">
        <v>18</v>
      </c>
      <c r="F13" s="16"/>
      <c r="I13" s="18" t="s">
        <v>19</v>
      </c>
      <c r="J13" s="16"/>
      <c r="K13" s="86"/>
    </row>
    <row r="14" spans="2:11" s="6" customFormat="1" ht="15" customHeight="1">
      <c r="B14" s="85"/>
      <c r="D14" s="18" t="s">
        <v>20</v>
      </c>
      <c r="F14" s="16" t="s">
        <v>21</v>
      </c>
      <c r="I14" s="18" t="s">
        <v>22</v>
      </c>
      <c r="J14" s="45" t="str">
        <f>'Rekapitulace stavby'!$AN$8</f>
        <v>30.03.2015</v>
      </c>
      <c r="K14" s="86"/>
    </row>
    <row r="15" spans="2:11" s="6" customFormat="1" ht="11.25" customHeight="1">
      <c r="B15" s="85"/>
      <c r="K15" s="86"/>
    </row>
    <row r="16" spans="2:11" s="6" customFormat="1" ht="15" customHeight="1">
      <c r="B16" s="85"/>
      <c r="D16" s="18" t="s">
        <v>24</v>
      </c>
      <c r="I16" s="18" t="s">
        <v>25</v>
      </c>
      <c r="J16" s="16"/>
      <c r="K16" s="86"/>
    </row>
    <row r="17" spans="2:11" s="6" customFormat="1" ht="18" customHeight="1">
      <c r="B17" s="85"/>
      <c r="E17" s="16" t="s">
        <v>26</v>
      </c>
      <c r="I17" s="18" t="s">
        <v>27</v>
      </c>
      <c r="J17" s="16"/>
      <c r="K17" s="86"/>
    </row>
    <row r="18" spans="2:11" s="6" customFormat="1" ht="7.5" customHeight="1">
      <c r="B18" s="85"/>
      <c r="K18" s="86"/>
    </row>
    <row r="19" spans="2:11" s="6" customFormat="1" ht="15" customHeight="1">
      <c r="B19" s="85"/>
      <c r="D19" s="18" t="s">
        <v>28</v>
      </c>
      <c r="I19" s="18" t="s">
        <v>25</v>
      </c>
      <c r="J19" s="16">
        <f>IF('Rekapitulace stavby'!$AN$13="Vyplň údaj","",IF('Rekapitulace stavby'!$AN$13="","",'Rekapitulace stavby'!$AN$13))</f>
      </c>
      <c r="K19" s="86"/>
    </row>
    <row r="20" spans="2:11" s="6" customFormat="1" ht="18" customHeight="1">
      <c r="B20" s="85"/>
      <c r="E20" s="16">
        <f>IF('Rekapitulace stavby'!$E$14="Vyplň údaj","",IF('Rekapitulace stavby'!$E$14="","",'Rekapitulace stavby'!$E$14))</f>
      </c>
      <c r="I20" s="18" t="s">
        <v>27</v>
      </c>
      <c r="J20" s="16">
        <f>IF('Rekapitulace stavby'!$AN$14="Vyplň údaj","",IF('Rekapitulace stavby'!$AN$14="","",'Rekapitulace stavby'!$AN$14))</f>
      </c>
      <c r="K20" s="86"/>
    </row>
    <row r="21" spans="2:11" s="6" customFormat="1" ht="7.5" customHeight="1">
      <c r="B21" s="85"/>
      <c r="K21" s="86"/>
    </row>
    <row r="22" spans="2:11" s="6" customFormat="1" ht="15" customHeight="1">
      <c r="B22" s="85"/>
      <c r="D22" s="18" t="s">
        <v>30</v>
      </c>
      <c r="I22" s="18" t="s">
        <v>25</v>
      </c>
      <c r="J22" s="16"/>
      <c r="K22" s="86"/>
    </row>
    <row r="23" spans="2:11" s="6" customFormat="1" ht="18" customHeight="1">
      <c r="B23" s="85"/>
      <c r="E23" s="16" t="s">
        <v>31</v>
      </c>
      <c r="I23" s="18" t="s">
        <v>27</v>
      </c>
      <c r="J23" s="16"/>
      <c r="K23" s="86"/>
    </row>
    <row r="24" spans="2:11" s="6" customFormat="1" ht="7.5" customHeight="1">
      <c r="B24" s="85"/>
      <c r="K24" s="86"/>
    </row>
    <row r="25" spans="2:11" s="6" customFormat="1" ht="15" customHeight="1">
      <c r="B25" s="85"/>
      <c r="D25" s="18" t="s">
        <v>33</v>
      </c>
      <c r="K25" s="86"/>
    </row>
    <row r="26" spans="2:11" s="82" customFormat="1" ht="13.5" customHeight="1">
      <c r="B26" s="83"/>
      <c r="E26" s="196"/>
      <c r="F26" s="225"/>
      <c r="G26" s="225"/>
      <c r="H26" s="225"/>
      <c r="K26" s="84"/>
    </row>
    <row r="27" spans="2:11" s="6" customFormat="1" ht="7.5" customHeight="1">
      <c r="B27" s="85"/>
      <c r="K27" s="86"/>
    </row>
    <row r="28" spans="2:11" s="6" customFormat="1" ht="7.5" customHeight="1">
      <c r="B28" s="85"/>
      <c r="D28" s="87"/>
      <c r="E28" s="87"/>
      <c r="F28" s="87"/>
      <c r="G28" s="87"/>
      <c r="H28" s="87"/>
      <c r="I28" s="87"/>
      <c r="J28" s="87"/>
      <c r="K28" s="88"/>
    </row>
    <row r="29" spans="2:11" s="6" customFormat="1" ht="26.25" customHeight="1">
      <c r="B29" s="85"/>
      <c r="D29" s="89" t="s">
        <v>34</v>
      </c>
      <c r="J29" s="55">
        <f>ROUND($J$86,2)</f>
        <v>0</v>
      </c>
      <c r="K29" s="86"/>
    </row>
    <row r="30" spans="2:11" s="6" customFormat="1" ht="7.5" customHeight="1">
      <c r="B30" s="85"/>
      <c r="D30" s="87"/>
      <c r="E30" s="87"/>
      <c r="F30" s="87"/>
      <c r="G30" s="87"/>
      <c r="H30" s="87"/>
      <c r="I30" s="87"/>
      <c r="J30" s="87"/>
      <c r="K30" s="88"/>
    </row>
    <row r="31" spans="2:11" s="6" customFormat="1" ht="15" customHeight="1">
      <c r="B31" s="85"/>
      <c r="F31" s="26" t="s">
        <v>36</v>
      </c>
      <c r="I31" s="26" t="s">
        <v>35</v>
      </c>
      <c r="J31" s="26" t="s">
        <v>37</v>
      </c>
      <c r="K31" s="86"/>
    </row>
    <row r="32" spans="2:11" s="6" customFormat="1" ht="15" customHeight="1">
      <c r="B32" s="85"/>
      <c r="D32" s="28" t="s">
        <v>38</v>
      </c>
      <c r="E32" s="28" t="s">
        <v>39</v>
      </c>
      <c r="F32" s="90">
        <f>ROUND(SUM($BE$86:$BE$243),2)</f>
        <v>0</v>
      </c>
      <c r="I32" s="91">
        <v>0.21</v>
      </c>
      <c r="J32" s="90">
        <f>ROUND(ROUND((SUM($BE$86:$BE$243)),2)*$I$32,2)</f>
        <v>0</v>
      </c>
      <c r="K32" s="86"/>
    </row>
    <row r="33" spans="2:11" s="6" customFormat="1" ht="15" customHeight="1">
      <c r="B33" s="85"/>
      <c r="E33" s="28" t="s">
        <v>40</v>
      </c>
      <c r="F33" s="90">
        <f>ROUND(SUM($BF$86:$BF$243),2)</f>
        <v>0</v>
      </c>
      <c r="I33" s="91">
        <v>0.15</v>
      </c>
      <c r="J33" s="90">
        <f>ROUND(ROUND((SUM($BF$86:$BF$243)),2)*$I$33,2)</f>
        <v>0</v>
      </c>
      <c r="K33" s="86"/>
    </row>
    <row r="34" spans="2:11" s="6" customFormat="1" ht="15" customHeight="1" hidden="1">
      <c r="B34" s="85"/>
      <c r="E34" s="28" t="s">
        <v>41</v>
      </c>
      <c r="F34" s="90">
        <f>ROUND(SUM($BG$86:$BG$243),2)</f>
        <v>0</v>
      </c>
      <c r="I34" s="91">
        <v>0.21</v>
      </c>
      <c r="J34" s="90">
        <v>0</v>
      </c>
      <c r="K34" s="86"/>
    </row>
    <row r="35" spans="2:11" s="6" customFormat="1" ht="15" customHeight="1" hidden="1">
      <c r="B35" s="85"/>
      <c r="E35" s="28" t="s">
        <v>42</v>
      </c>
      <c r="F35" s="90">
        <f>ROUND(SUM($BH$86:$BH$243),2)</f>
        <v>0</v>
      </c>
      <c r="I35" s="91">
        <v>0.15</v>
      </c>
      <c r="J35" s="90">
        <v>0</v>
      </c>
      <c r="K35" s="86"/>
    </row>
    <row r="36" spans="2:11" s="6" customFormat="1" ht="15" customHeight="1" hidden="1">
      <c r="B36" s="85"/>
      <c r="E36" s="28" t="s">
        <v>43</v>
      </c>
      <c r="F36" s="90">
        <f>ROUND(SUM($BI$86:$BI$243),2)</f>
        <v>0</v>
      </c>
      <c r="I36" s="91">
        <v>0</v>
      </c>
      <c r="J36" s="90">
        <v>0</v>
      </c>
      <c r="K36" s="86"/>
    </row>
    <row r="37" spans="2:11" s="6" customFormat="1" ht="7.5" customHeight="1">
      <c r="B37" s="85"/>
      <c r="K37" s="86"/>
    </row>
    <row r="38" spans="2:11" s="6" customFormat="1" ht="26.25" customHeight="1">
      <c r="B38" s="85"/>
      <c r="C38" s="92"/>
      <c r="D38" s="31" t="s">
        <v>44</v>
      </c>
      <c r="E38" s="93"/>
      <c r="F38" s="93"/>
      <c r="G38" s="94" t="s">
        <v>45</v>
      </c>
      <c r="H38" s="33" t="s">
        <v>46</v>
      </c>
      <c r="I38" s="93"/>
      <c r="J38" s="34">
        <f>SUM($J$29:$J$36)</f>
        <v>0</v>
      </c>
      <c r="K38" s="95"/>
    </row>
    <row r="39" spans="2:11" s="6" customFormat="1" ht="15" customHeight="1">
      <c r="B39" s="96"/>
      <c r="C39" s="97"/>
      <c r="D39" s="97"/>
      <c r="E39" s="97"/>
      <c r="F39" s="97"/>
      <c r="G39" s="97"/>
      <c r="H39" s="97"/>
      <c r="I39" s="97"/>
      <c r="J39" s="97"/>
      <c r="K39" s="98"/>
    </row>
    <row r="43" spans="2:11" s="6" customFormat="1" ht="7.5" customHeight="1">
      <c r="B43" s="99"/>
      <c r="C43" s="100"/>
      <c r="D43" s="100"/>
      <c r="E43" s="100"/>
      <c r="F43" s="100"/>
      <c r="G43" s="100"/>
      <c r="H43" s="100"/>
      <c r="I43" s="100"/>
      <c r="J43" s="100"/>
      <c r="K43" s="101"/>
    </row>
    <row r="44" spans="2:11" s="6" customFormat="1" ht="37.5" customHeight="1">
      <c r="B44" s="85"/>
      <c r="C44" s="11" t="s">
        <v>121</v>
      </c>
      <c r="K44" s="86"/>
    </row>
    <row r="45" spans="2:11" s="6" customFormat="1" ht="7.5" customHeight="1">
      <c r="B45" s="85"/>
      <c r="K45" s="86"/>
    </row>
    <row r="46" spans="2:11" s="6" customFormat="1" ht="15" customHeight="1">
      <c r="B46" s="85"/>
      <c r="C46" s="18" t="s">
        <v>16</v>
      </c>
      <c r="K46" s="86"/>
    </row>
    <row r="47" spans="2:11" s="6" customFormat="1" ht="14.25" customHeight="1">
      <c r="B47" s="85"/>
      <c r="E47" s="224" t="str">
        <f>$E$7</f>
        <v>ZŠ Komenského Trutnov - úprava družiny</v>
      </c>
      <c r="F47" s="191"/>
      <c r="G47" s="191"/>
      <c r="H47" s="191"/>
      <c r="K47" s="86"/>
    </row>
    <row r="48" spans="2:11" s="2" customFormat="1" ht="13.5" customHeight="1">
      <c r="B48" s="10"/>
      <c r="C48" s="18" t="s">
        <v>109</v>
      </c>
      <c r="K48" s="12"/>
    </row>
    <row r="49" spans="2:11" s="6" customFormat="1" ht="14.25" customHeight="1">
      <c r="B49" s="85"/>
      <c r="E49" s="224" t="s">
        <v>112</v>
      </c>
      <c r="F49" s="191"/>
      <c r="G49" s="191"/>
      <c r="H49" s="191"/>
      <c r="K49" s="86"/>
    </row>
    <row r="50" spans="2:11" s="6" customFormat="1" ht="15" customHeight="1">
      <c r="B50" s="85"/>
      <c r="C50" s="18" t="s">
        <v>115</v>
      </c>
      <c r="K50" s="86"/>
    </row>
    <row r="51" spans="2:11" s="6" customFormat="1" ht="18" customHeight="1">
      <c r="B51" s="85"/>
      <c r="E51" s="206" t="str">
        <f>$E$11</f>
        <v>001-2 - Zdravotně technické instalace</v>
      </c>
      <c r="F51" s="191"/>
      <c r="G51" s="191"/>
      <c r="H51" s="191"/>
      <c r="K51" s="86"/>
    </row>
    <row r="52" spans="2:11" s="6" customFormat="1" ht="7.5" customHeight="1">
      <c r="B52" s="85"/>
      <c r="K52" s="86"/>
    </row>
    <row r="53" spans="2:11" s="6" customFormat="1" ht="18" customHeight="1">
      <c r="B53" s="85"/>
      <c r="C53" s="18" t="s">
        <v>20</v>
      </c>
      <c r="F53" s="16" t="str">
        <f>$F$14</f>
        <v>Trutnov</v>
      </c>
      <c r="I53" s="18" t="s">
        <v>22</v>
      </c>
      <c r="J53" s="45" t="str">
        <f>IF($J$14="","",$J$14)</f>
        <v>30.03.2015</v>
      </c>
      <c r="K53" s="86"/>
    </row>
    <row r="54" spans="2:11" s="6" customFormat="1" ht="7.5" customHeight="1">
      <c r="B54" s="85"/>
      <c r="K54" s="86"/>
    </row>
    <row r="55" spans="2:11" s="6" customFormat="1" ht="13.5" customHeight="1">
      <c r="B55" s="85"/>
      <c r="C55" s="18" t="s">
        <v>24</v>
      </c>
      <c r="F55" s="16" t="str">
        <f>$E$17</f>
        <v>ZŠ Komenského Trutnov</v>
      </c>
      <c r="I55" s="18" t="s">
        <v>30</v>
      </c>
      <c r="J55" s="16" t="str">
        <f>$E$23</f>
        <v>ATIP a.s., Ing. Lenka Tfirstová</v>
      </c>
      <c r="K55" s="86"/>
    </row>
    <row r="56" spans="2:11" s="6" customFormat="1" ht="15" customHeight="1">
      <c r="B56" s="85"/>
      <c r="C56" s="18" t="s">
        <v>28</v>
      </c>
      <c r="F56" s="16">
        <f>IF($E$20="","",$E$20)</f>
      </c>
      <c r="K56" s="86"/>
    </row>
    <row r="57" spans="2:11" s="6" customFormat="1" ht="11.25" customHeight="1">
      <c r="B57" s="85"/>
      <c r="K57" s="86"/>
    </row>
    <row r="58" spans="2:11" s="6" customFormat="1" ht="30" customHeight="1">
      <c r="B58" s="85"/>
      <c r="C58" s="102" t="s">
        <v>122</v>
      </c>
      <c r="D58" s="92"/>
      <c r="E58" s="92"/>
      <c r="F58" s="92"/>
      <c r="G58" s="92"/>
      <c r="H58" s="92"/>
      <c r="I58" s="92"/>
      <c r="J58" s="103" t="s">
        <v>123</v>
      </c>
      <c r="K58" s="104"/>
    </row>
    <row r="59" spans="2:11" s="6" customFormat="1" ht="11.25" customHeight="1">
      <c r="B59" s="85"/>
      <c r="K59" s="86"/>
    </row>
    <row r="60" spans="2:47" s="6" customFormat="1" ht="30" customHeight="1">
      <c r="B60" s="85"/>
      <c r="C60" s="54" t="s">
        <v>124</v>
      </c>
      <c r="J60" s="55">
        <f>$J$86</f>
        <v>0</v>
      </c>
      <c r="K60" s="86"/>
      <c r="AU60" s="6" t="s">
        <v>125</v>
      </c>
    </row>
    <row r="61" spans="2:11" s="61" customFormat="1" ht="25.5" customHeight="1">
      <c r="B61" s="105"/>
      <c r="D61" s="106" t="s">
        <v>132</v>
      </c>
      <c r="E61" s="106"/>
      <c r="F61" s="106"/>
      <c r="G61" s="106"/>
      <c r="H61" s="106"/>
      <c r="I61" s="106"/>
      <c r="J61" s="107">
        <f>$J$87</f>
        <v>0</v>
      </c>
      <c r="K61" s="108"/>
    </row>
    <row r="62" spans="2:11" s="70" customFormat="1" ht="20.25" customHeight="1">
      <c r="B62" s="109"/>
      <c r="D62" s="110" t="s">
        <v>842</v>
      </c>
      <c r="E62" s="110"/>
      <c r="F62" s="110"/>
      <c r="G62" s="110"/>
      <c r="H62" s="110"/>
      <c r="I62" s="110"/>
      <c r="J62" s="111">
        <f>$J$88</f>
        <v>0</v>
      </c>
      <c r="K62" s="112"/>
    </row>
    <row r="63" spans="2:11" s="70" customFormat="1" ht="20.25" customHeight="1">
      <c r="B63" s="109"/>
      <c r="D63" s="110" t="s">
        <v>843</v>
      </c>
      <c r="E63" s="110"/>
      <c r="F63" s="110"/>
      <c r="G63" s="110"/>
      <c r="H63" s="110"/>
      <c r="I63" s="110"/>
      <c r="J63" s="111">
        <f>$J$131</f>
        <v>0</v>
      </c>
      <c r="K63" s="112"/>
    </row>
    <row r="64" spans="2:11" s="70" customFormat="1" ht="20.25" customHeight="1">
      <c r="B64" s="109"/>
      <c r="D64" s="110" t="s">
        <v>844</v>
      </c>
      <c r="E64" s="110"/>
      <c r="F64" s="110"/>
      <c r="G64" s="110"/>
      <c r="H64" s="110"/>
      <c r="I64" s="110"/>
      <c r="J64" s="111">
        <f>$J$169</f>
        <v>0</v>
      </c>
      <c r="K64" s="112"/>
    </row>
    <row r="65" spans="2:11" s="6" customFormat="1" ht="22.5" customHeight="1">
      <c r="B65" s="85"/>
      <c r="K65" s="86"/>
    </row>
    <row r="66" spans="2:11" s="6" customFormat="1" ht="7.5" customHeight="1">
      <c r="B66" s="96"/>
      <c r="C66" s="97"/>
      <c r="D66" s="97"/>
      <c r="E66" s="97"/>
      <c r="F66" s="97"/>
      <c r="G66" s="97"/>
      <c r="H66" s="97"/>
      <c r="I66" s="97"/>
      <c r="J66" s="97"/>
      <c r="K66" s="98"/>
    </row>
    <row r="70" spans="2:12" s="6" customFormat="1" ht="7.5" customHeight="1">
      <c r="B70" s="99"/>
      <c r="C70" s="100"/>
      <c r="D70" s="100"/>
      <c r="E70" s="100"/>
      <c r="F70" s="100"/>
      <c r="G70" s="100"/>
      <c r="H70" s="100"/>
      <c r="I70" s="100"/>
      <c r="J70" s="100"/>
      <c r="K70" s="100"/>
      <c r="L70" s="85"/>
    </row>
    <row r="71" spans="2:12" s="6" customFormat="1" ht="37.5" customHeight="1">
      <c r="B71" s="85"/>
      <c r="C71" s="11" t="s">
        <v>142</v>
      </c>
      <c r="L71" s="85"/>
    </row>
    <row r="72" spans="2:12" s="6" customFormat="1" ht="7.5" customHeight="1">
      <c r="B72" s="85"/>
      <c r="L72" s="85"/>
    </row>
    <row r="73" spans="2:12" s="6" customFormat="1" ht="15" customHeight="1">
      <c r="B73" s="85"/>
      <c r="C73" s="18" t="s">
        <v>16</v>
      </c>
      <c r="L73" s="85"/>
    </row>
    <row r="74" spans="2:12" s="6" customFormat="1" ht="14.25" customHeight="1">
      <c r="B74" s="85"/>
      <c r="E74" s="224" t="str">
        <f>$E$7</f>
        <v>ZŠ Komenského Trutnov - úprava družiny</v>
      </c>
      <c r="F74" s="191"/>
      <c r="G74" s="191"/>
      <c r="H74" s="191"/>
      <c r="L74" s="85"/>
    </row>
    <row r="75" spans="2:12" s="2" customFormat="1" ht="13.5" customHeight="1">
      <c r="B75" s="10"/>
      <c r="C75" s="18" t="s">
        <v>109</v>
      </c>
      <c r="L75" s="10"/>
    </row>
    <row r="76" spans="2:12" s="6" customFormat="1" ht="14.25" customHeight="1">
      <c r="B76" s="85"/>
      <c r="E76" s="224" t="s">
        <v>112</v>
      </c>
      <c r="F76" s="191"/>
      <c r="G76" s="191"/>
      <c r="H76" s="191"/>
      <c r="L76" s="85"/>
    </row>
    <row r="77" spans="2:12" s="6" customFormat="1" ht="15" customHeight="1">
      <c r="B77" s="85"/>
      <c r="C77" s="18" t="s">
        <v>115</v>
      </c>
      <c r="L77" s="85"/>
    </row>
    <row r="78" spans="2:12" s="6" customFormat="1" ht="18" customHeight="1">
      <c r="B78" s="85"/>
      <c r="E78" s="206" t="str">
        <f>$E$11</f>
        <v>001-2 - Zdravotně technické instalace</v>
      </c>
      <c r="F78" s="191"/>
      <c r="G78" s="191"/>
      <c r="H78" s="191"/>
      <c r="L78" s="85"/>
    </row>
    <row r="79" spans="2:12" s="6" customFormat="1" ht="7.5" customHeight="1">
      <c r="B79" s="85"/>
      <c r="L79" s="85"/>
    </row>
    <row r="80" spans="2:12" s="6" customFormat="1" ht="18" customHeight="1">
      <c r="B80" s="85"/>
      <c r="C80" s="18" t="s">
        <v>20</v>
      </c>
      <c r="F80" s="16" t="str">
        <f>$F$14</f>
        <v>Trutnov</v>
      </c>
      <c r="I80" s="18" t="s">
        <v>22</v>
      </c>
      <c r="J80" s="45" t="str">
        <f>IF($J$14="","",$J$14)</f>
        <v>30.03.2015</v>
      </c>
      <c r="L80" s="85"/>
    </row>
    <row r="81" spans="2:12" s="6" customFormat="1" ht="7.5" customHeight="1">
      <c r="B81" s="85"/>
      <c r="L81" s="85"/>
    </row>
    <row r="82" spans="2:12" s="6" customFormat="1" ht="13.5" customHeight="1">
      <c r="B82" s="85"/>
      <c r="C82" s="18" t="s">
        <v>24</v>
      </c>
      <c r="F82" s="16" t="str">
        <f>$E$17</f>
        <v>ZŠ Komenského Trutnov</v>
      </c>
      <c r="I82" s="18" t="s">
        <v>30</v>
      </c>
      <c r="J82" s="16" t="str">
        <f>$E$23</f>
        <v>ATIP a.s., Ing. Lenka Tfirstová</v>
      </c>
      <c r="L82" s="85"/>
    </row>
    <row r="83" spans="2:12" s="6" customFormat="1" ht="15" customHeight="1">
      <c r="B83" s="85"/>
      <c r="C83" s="18" t="s">
        <v>28</v>
      </c>
      <c r="F83" s="16">
        <f>IF($E$20="","",$E$20)</f>
      </c>
      <c r="L83" s="85"/>
    </row>
    <row r="84" spans="2:12" s="6" customFormat="1" ht="11.25" customHeight="1">
      <c r="B84" s="85"/>
      <c r="L84" s="85"/>
    </row>
    <row r="85" spans="2:20" s="113" customFormat="1" ht="30" customHeight="1">
      <c r="B85" s="114"/>
      <c r="C85" s="115" t="s">
        <v>143</v>
      </c>
      <c r="D85" s="116" t="s">
        <v>53</v>
      </c>
      <c r="E85" s="116" t="s">
        <v>49</v>
      </c>
      <c r="F85" s="116" t="s">
        <v>144</v>
      </c>
      <c r="G85" s="116" t="s">
        <v>145</v>
      </c>
      <c r="H85" s="116" t="s">
        <v>146</v>
      </c>
      <c r="I85" s="116" t="s">
        <v>147</v>
      </c>
      <c r="J85" s="116" t="s">
        <v>148</v>
      </c>
      <c r="K85" s="117" t="s">
        <v>149</v>
      </c>
      <c r="L85" s="114"/>
      <c r="M85" s="50" t="s">
        <v>150</v>
      </c>
      <c r="N85" s="51" t="s">
        <v>38</v>
      </c>
      <c r="O85" s="51" t="s">
        <v>151</v>
      </c>
      <c r="P85" s="51" t="s">
        <v>152</v>
      </c>
      <c r="Q85" s="51" t="s">
        <v>153</v>
      </c>
      <c r="R85" s="51" t="s">
        <v>154</v>
      </c>
      <c r="S85" s="51" t="s">
        <v>155</v>
      </c>
      <c r="T85" s="52" t="s">
        <v>156</v>
      </c>
    </row>
    <row r="86" spans="2:63" s="6" customFormat="1" ht="30" customHeight="1">
      <c r="B86" s="85"/>
      <c r="C86" s="54" t="s">
        <v>124</v>
      </c>
      <c r="J86" s="118">
        <f>$BK$86</f>
        <v>0</v>
      </c>
      <c r="L86" s="85"/>
      <c r="M86" s="119"/>
      <c r="N86" s="87"/>
      <c r="O86" s="87"/>
      <c r="P86" s="120">
        <f>$P$87</f>
        <v>0</v>
      </c>
      <c r="Q86" s="87"/>
      <c r="R86" s="120">
        <f>$R$87</f>
        <v>0</v>
      </c>
      <c r="S86" s="87"/>
      <c r="T86" s="121">
        <f>$T$87</f>
        <v>0</v>
      </c>
      <c r="AT86" s="6" t="s">
        <v>67</v>
      </c>
      <c r="AU86" s="6" t="s">
        <v>125</v>
      </c>
      <c r="BK86" s="122">
        <f>$BK$87</f>
        <v>0</v>
      </c>
    </row>
    <row r="87" spans="2:63" s="123" customFormat="1" ht="38.25" customHeight="1">
      <c r="B87" s="124"/>
      <c r="D87" s="125" t="s">
        <v>67</v>
      </c>
      <c r="E87" s="126" t="s">
        <v>456</v>
      </c>
      <c r="F87" s="126" t="s">
        <v>457</v>
      </c>
      <c r="J87" s="127">
        <f>$BK$87</f>
        <v>0</v>
      </c>
      <c r="L87" s="124"/>
      <c r="M87" s="128"/>
      <c r="P87" s="129">
        <f>$P$88+$P$131+$P$169</f>
        <v>0</v>
      </c>
      <c r="R87" s="129">
        <f>$R$88+$R$131+$R$169</f>
        <v>0</v>
      </c>
      <c r="T87" s="130">
        <f>$T$88+$T$131+$T$169</f>
        <v>0</v>
      </c>
      <c r="AR87" s="125" t="s">
        <v>77</v>
      </c>
      <c r="AT87" s="125" t="s">
        <v>67</v>
      </c>
      <c r="AU87" s="125" t="s">
        <v>68</v>
      </c>
      <c r="AY87" s="125" t="s">
        <v>159</v>
      </c>
      <c r="BK87" s="131">
        <f>$BK$88+$BK$131+$BK$169</f>
        <v>0</v>
      </c>
    </row>
    <row r="88" spans="2:63" s="123" customFormat="1" ht="20.25" customHeight="1">
      <c r="B88" s="124"/>
      <c r="D88" s="125" t="s">
        <v>67</v>
      </c>
      <c r="E88" s="132" t="s">
        <v>845</v>
      </c>
      <c r="F88" s="132" t="s">
        <v>846</v>
      </c>
      <c r="J88" s="133">
        <f>$BK$88</f>
        <v>0</v>
      </c>
      <c r="L88" s="124"/>
      <c r="M88" s="128"/>
      <c r="P88" s="129">
        <f>SUM($P$89:$P$130)</f>
        <v>0</v>
      </c>
      <c r="R88" s="129">
        <f>SUM($R$89:$R$130)</f>
        <v>0</v>
      </c>
      <c r="T88" s="130">
        <f>SUM($T$89:$T$130)</f>
        <v>0</v>
      </c>
      <c r="AR88" s="125" t="s">
        <v>77</v>
      </c>
      <c r="AT88" s="125" t="s">
        <v>67</v>
      </c>
      <c r="AU88" s="125" t="s">
        <v>75</v>
      </c>
      <c r="AY88" s="125" t="s">
        <v>159</v>
      </c>
      <c r="BK88" s="131">
        <f>SUM($BK$89:$BK$130)</f>
        <v>0</v>
      </c>
    </row>
    <row r="89" spans="2:65" s="6" customFormat="1" ht="13.5" customHeight="1">
      <c r="B89" s="85"/>
      <c r="C89" s="134" t="s">
        <v>75</v>
      </c>
      <c r="D89" s="134" t="s">
        <v>162</v>
      </c>
      <c r="E89" s="135" t="s">
        <v>75</v>
      </c>
      <c r="F89" s="136" t="s">
        <v>847</v>
      </c>
      <c r="G89" s="137" t="s">
        <v>371</v>
      </c>
      <c r="H89" s="138">
        <v>10</v>
      </c>
      <c r="I89" s="139"/>
      <c r="J89" s="140">
        <f>ROUND($I$89*$H$89,2)</f>
        <v>0</v>
      </c>
      <c r="K89" s="136"/>
      <c r="L89" s="85"/>
      <c r="M89" s="141"/>
      <c r="N89" s="142" t="s">
        <v>39</v>
      </c>
      <c r="P89" s="143">
        <f>$O$89*$H$89</f>
        <v>0</v>
      </c>
      <c r="Q89" s="143">
        <v>0</v>
      </c>
      <c r="R89" s="143">
        <f>$Q$89*$H$89</f>
        <v>0</v>
      </c>
      <c r="S89" s="143">
        <v>0</v>
      </c>
      <c r="T89" s="144">
        <f>$S$89*$H$89</f>
        <v>0</v>
      </c>
      <c r="AR89" s="82" t="s">
        <v>268</v>
      </c>
      <c r="AT89" s="82" t="s">
        <v>162</v>
      </c>
      <c r="AU89" s="82" t="s">
        <v>77</v>
      </c>
      <c r="AY89" s="6" t="s">
        <v>159</v>
      </c>
      <c r="BE89" s="145">
        <f>IF($N$89="základní",$J$89,0)</f>
        <v>0</v>
      </c>
      <c r="BF89" s="145">
        <f>IF($N$89="snížená",$J$89,0)</f>
        <v>0</v>
      </c>
      <c r="BG89" s="145">
        <f>IF($N$89="zákl. přenesená",$J$89,0)</f>
        <v>0</v>
      </c>
      <c r="BH89" s="145">
        <f>IF($N$89="sníž. přenesená",$J$89,0)</f>
        <v>0</v>
      </c>
      <c r="BI89" s="145">
        <f>IF($N$89="nulová",$J$89,0)</f>
        <v>0</v>
      </c>
      <c r="BJ89" s="82" t="s">
        <v>75</v>
      </c>
      <c r="BK89" s="145">
        <f>ROUND($I$89*$H$89,2)</f>
        <v>0</v>
      </c>
      <c r="BL89" s="82" t="s">
        <v>268</v>
      </c>
      <c r="BM89" s="82" t="s">
        <v>848</v>
      </c>
    </row>
    <row r="90" spans="2:47" s="6" customFormat="1" ht="14.25" customHeight="1">
      <c r="B90" s="85"/>
      <c r="D90" s="146" t="s">
        <v>169</v>
      </c>
      <c r="F90" s="147" t="s">
        <v>847</v>
      </c>
      <c r="L90" s="85"/>
      <c r="M90" s="148"/>
      <c r="T90" s="149"/>
      <c r="AT90" s="6" t="s">
        <v>169</v>
      </c>
      <c r="AU90" s="6" t="s">
        <v>77</v>
      </c>
    </row>
    <row r="91" spans="2:65" s="6" customFormat="1" ht="13.5" customHeight="1">
      <c r="B91" s="85"/>
      <c r="C91" s="134" t="s">
        <v>77</v>
      </c>
      <c r="D91" s="134" t="s">
        <v>162</v>
      </c>
      <c r="E91" s="135" t="s">
        <v>219</v>
      </c>
      <c r="F91" s="136" t="s">
        <v>849</v>
      </c>
      <c r="G91" s="137" t="s">
        <v>371</v>
      </c>
      <c r="H91" s="138">
        <v>9</v>
      </c>
      <c r="I91" s="139"/>
      <c r="J91" s="140">
        <f>ROUND($I$91*$H$91,2)</f>
        <v>0</v>
      </c>
      <c r="K91" s="136"/>
      <c r="L91" s="85"/>
      <c r="M91" s="141"/>
      <c r="N91" s="142" t="s">
        <v>39</v>
      </c>
      <c r="P91" s="143">
        <f>$O$91*$H$91</f>
        <v>0</v>
      </c>
      <c r="Q91" s="143">
        <v>0</v>
      </c>
      <c r="R91" s="143">
        <f>$Q$91*$H$91</f>
        <v>0</v>
      </c>
      <c r="S91" s="143">
        <v>0</v>
      </c>
      <c r="T91" s="144">
        <f>$S$91*$H$91</f>
        <v>0</v>
      </c>
      <c r="AR91" s="82" t="s">
        <v>268</v>
      </c>
      <c r="AT91" s="82" t="s">
        <v>162</v>
      </c>
      <c r="AU91" s="82" t="s">
        <v>77</v>
      </c>
      <c r="AY91" s="6" t="s">
        <v>159</v>
      </c>
      <c r="BE91" s="145">
        <f>IF($N$91="základní",$J$91,0)</f>
        <v>0</v>
      </c>
      <c r="BF91" s="145">
        <f>IF($N$91="snížená",$J$91,0)</f>
        <v>0</v>
      </c>
      <c r="BG91" s="145">
        <f>IF($N$91="zákl. přenesená",$J$91,0)</f>
        <v>0</v>
      </c>
      <c r="BH91" s="145">
        <f>IF($N$91="sníž. přenesená",$J$91,0)</f>
        <v>0</v>
      </c>
      <c r="BI91" s="145">
        <f>IF($N$91="nulová",$J$91,0)</f>
        <v>0</v>
      </c>
      <c r="BJ91" s="82" t="s">
        <v>75</v>
      </c>
      <c r="BK91" s="145">
        <f>ROUND($I$91*$H$91,2)</f>
        <v>0</v>
      </c>
      <c r="BL91" s="82" t="s">
        <v>268</v>
      </c>
      <c r="BM91" s="82" t="s">
        <v>850</v>
      </c>
    </row>
    <row r="92" spans="2:47" s="6" customFormat="1" ht="14.25" customHeight="1">
      <c r="B92" s="85"/>
      <c r="D92" s="146" t="s">
        <v>169</v>
      </c>
      <c r="F92" s="147" t="s">
        <v>849</v>
      </c>
      <c r="L92" s="85"/>
      <c r="M92" s="148"/>
      <c r="T92" s="149"/>
      <c r="AT92" s="6" t="s">
        <v>169</v>
      </c>
      <c r="AU92" s="6" t="s">
        <v>77</v>
      </c>
    </row>
    <row r="93" spans="2:65" s="6" customFormat="1" ht="13.5" customHeight="1">
      <c r="B93" s="85"/>
      <c r="C93" s="134" t="s">
        <v>160</v>
      </c>
      <c r="D93" s="134" t="s">
        <v>162</v>
      </c>
      <c r="E93" s="135" t="s">
        <v>226</v>
      </c>
      <c r="F93" s="136" t="s">
        <v>851</v>
      </c>
      <c r="G93" s="137" t="s">
        <v>371</v>
      </c>
      <c r="H93" s="138">
        <v>10</v>
      </c>
      <c r="I93" s="139"/>
      <c r="J93" s="140">
        <f>ROUND($I$93*$H$93,2)</f>
        <v>0</v>
      </c>
      <c r="K93" s="136"/>
      <c r="L93" s="85"/>
      <c r="M93" s="141"/>
      <c r="N93" s="142" t="s">
        <v>39</v>
      </c>
      <c r="P93" s="143">
        <f>$O$93*$H$93</f>
        <v>0</v>
      </c>
      <c r="Q93" s="143">
        <v>0</v>
      </c>
      <c r="R93" s="143">
        <f>$Q$93*$H$93</f>
        <v>0</v>
      </c>
      <c r="S93" s="143">
        <v>0</v>
      </c>
      <c r="T93" s="144">
        <f>$S$93*$H$93</f>
        <v>0</v>
      </c>
      <c r="AR93" s="82" t="s">
        <v>268</v>
      </c>
      <c r="AT93" s="82" t="s">
        <v>162</v>
      </c>
      <c r="AU93" s="82" t="s">
        <v>77</v>
      </c>
      <c r="AY93" s="6" t="s">
        <v>159</v>
      </c>
      <c r="BE93" s="145">
        <f>IF($N$93="základní",$J$93,0)</f>
        <v>0</v>
      </c>
      <c r="BF93" s="145">
        <f>IF($N$93="snížená",$J$93,0)</f>
        <v>0</v>
      </c>
      <c r="BG93" s="145">
        <f>IF($N$93="zákl. přenesená",$J$93,0)</f>
        <v>0</v>
      </c>
      <c r="BH93" s="145">
        <f>IF($N$93="sníž. přenesená",$J$93,0)</f>
        <v>0</v>
      </c>
      <c r="BI93" s="145">
        <f>IF($N$93="nulová",$J$93,0)</f>
        <v>0</v>
      </c>
      <c r="BJ93" s="82" t="s">
        <v>75</v>
      </c>
      <c r="BK93" s="145">
        <f>ROUND($I$93*$H$93,2)</f>
        <v>0</v>
      </c>
      <c r="BL93" s="82" t="s">
        <v>268</v>
      </c>
      <c r="BM93" s="82" t="s">
        <v>852</v>
      </c>
    </row>
    <row r="94" spans="2:47" s="6" customFormat="1" ht="14.25" customHeight="1">
      <c r="B94" s="85"/>
      <c r="D94" s="146" t="s">
        <v>169</v>
      </c>
      <c r="F94" s="147" t="s">
        <v>851</v>
      </c>
      <c r="L94" s="85"/>
      <c r="M94" s="148"/>
      <c r="T94" s="149"/>
      <c r="AT94" s="6" t="s">
        <v>169</v>
      </c>
      <c r="AU94" s="6" t="s">
        <v>77</v>
      </c>
    </row>
    <row r="95" spans="2:65" s="6" customFormat="1" ht="13.5" customHeight="1">
      <c r="B95" s="85"/>
      <c r="C95" s="134" t="s">
        <v>167</v>
      </c>
      <c r="D95" s="134" t="s">
        <v>162</v>
      </c>
      <c r="E95" s="135" t="s">
        <v>240</v>
      </c>
      <c r="F95" s="136" t="s">
        <v>853</v>
      </c>
      <c r="G95" s="137" t="s">
        <v>371</v>
      </c>
      <c r="H95" s="138">
        <v>10</v>
      </c>
      <c r="I95" s="139"/>
      <c r="J95" s="140">
        <f>ROUND($I$95*$H$95,2)</f>
        <v>0</v>
      </c>
      <c r="K95" s="136"/>
      <c r="L95" s="85"/>
      <c r="M95" s="141"/>
      <c r="N95" s="142" t="s">
        <v>39</v>
      </c>
      <c r="P95" s="143">
        <f>$O$95*$H$95</f>
        <v>0</v>
      </c>
      <c r="Q95" s="143">
        <v>0</v>
      </c>
      <c r="R95" s="143">
        <f>$Q$95*$H$95</f>
        <v>0</v>
      </c>
      <c r="S95" s="143">
        <v>0</v>
      </c>
      <c r="T95" s="144">
        <f>$S$95*$H$95</f>
        <v>0</v>
      </c>
      <c r="AR95" s="82" t="s">
        <v>268</v>
      </c>
      <c r="AT95" s="82" t="s">
        <v>162</v>
      </c>
      <c r="AU95" s="82" t="s">
        <v>77</v>
      </c>
      <c r="AY95" s="6" t="s">
        <v>159</v>
      </c>
      <c r="BE95" s="145">
        <f>IF($N$95="základní",$J$95,0)</f>
        <v>0</v>
      </c>
      <c r="BF95" s="145">
        <f>IF($N$95="snížená",$J$95,0)</f>
        <v>0</v>
      </c>
      <c r="BG95" s="145">
        <f>IF($N$95="zákl. přenesená",$J$95,0)</f>
        <v>0</v>
      </c>
      <c r="BH95" s="145">
        <f>IF($N$95="sníž. přenesená",$J$95,0)</f>
        <v>0</v>
      </c>
      <c r="BI95" s="145">
        <f>IF($N$95="nulová",$J$95,0)</f>
        <v>0</v>
      </c>
      <c r="BJ95" s="82" t="s">
        <v>75</v>
      </c>
      <c r="BK95" s="145">
        <f>ROUND($I$95*$H$95,2)</f>
        <v>0</v>
      </c>
      <c r="BL95" s="82" t="s">
        <v>268</v>
      </c>
      <c r="BM95" s="82" t="s">
        <v>854</v>
      </c>
    </row>
    <row r="96" spans="2:47" s="6" customFormat="1" ht="14.25" customHeight="1">
      <c r="B96" s="85"/>
      <c r="D96" s="146" t="s">
        <v>169</v>
      </c>
      <c r="F96" s="147" t="s">
        <v>853</v>
      </c>
      <c r="L96" s="85"/>
      <c r="M96" s="148"/>
      <c r="T96" s="149"/>
      <c r="AT96" s="6" t="s">
        <v>169</v>
      </c>
      <c r="AU96" s="6" t="s">
        <v>77</v>
      </c>
    </row>
    <row r="97" spans="2:65" s="6" customFormat="1" ht="13.5" customHeight="1">
      <c r="B97" s="85"/>
      <c r="C97" s="134" t="s">
        <v>191</v>
      </c>
      <c r="D97" s="134" t="s">
        <v>162</v>
      </c>
      <c r="E97" s="135" t="s">
        <v>252</v>
      </c>
      <c r="F97" s="136" t="s">
        <v>855</v>
      </c>
      <c r="G97" s="137" t="s">
        <v>177</v>
      </c>
      <c r="H97" s="138">
        <v>10</v>
      </c>
      <c r="I97" s="139"/>
      <c r="J97" s="140">
        <f>ROUND($I$97*$H$97,2)</f>
        <v>0</v>
      </c>
      <c r="K97" s="136"/>
      <c r="L97" s="85"/>
      <c r="M97" s="141"/>
      <c r="N97" s="142" t="s">
        <v>39</v>
      </c>
      <c r="P97" s="143">
        <f>$O$97*$H$97</f>
        <v>0</v>
      </c>
      <c r="Q97" s="143">
        <v>0</v>
      </c>
      <c r="R97" s="143">
        <f>$Q$97*$H$97</f>
        <v>0</v>
      </c>
      <c r="S97" s="143">
        <v>0</v>
      </c>
      <c r="T97" s="144">
        <f>$S$97*$H$97</f>
        <v>0</v>
      </c>
      <c r="AR97" s="82" t="s">
        <v>268</v>
      </c>
      <c r="AT97" s="82" t="s">
        <v>162</v>
      </c>
      <c r="AU97" s="82" t="s">
        <v>77</v>
      </c>
      <c r="AY97" s="6" t="s">
        <v>159</v>
      </c>
      <c r="BE97" s="145">
        <f>IF($N$97="základní",$J$97,0)</f>
        <v>0</v>
      </c>
      <c r="BF97" s="145">
        <f>IF($N$97="snížená",$J$97,0)</f>
        <v>0</v>
      </c>
      <c r="BG97" s="145">
        <f>IF($N$97="zákl. přenesená",$J$97,0)</f>
        <v>0</v>
      </c>
      <c r="BH97" s="145">
        <f>IF($N$97="sníž. přenesená",$J$97,0)</f>
        <v>0</v>
      </c>
      <c r="BI97" s="145">
        <f>IF($N$97="nulová",$J$97,0)</f>
        <v>0</v>
      </c>
      <c r="BJ97" s="82" t="s">
        <v>75</v>
      </c>
      <c r="BK97" s="145">
        <f>ROUND($I$97*$H$97,2)</f>
        <v>0</v>
      </c>
      <c r="BL97" s="82" t="s">
        <v>268</v>
      </c>
      <c r="BM97" s="82" t="s">
        <v>856</v>
      </c>
    </row>
    <row r="98" spans="2:47" s="6" customFormat="1" ht="14.25" customHeight="1">
      <c r="B98" s="85"/>
      <c r="D98" s="146" t="s">
        <v>169</v>
      </c>
      <c r="F98" s="147" t="s">
        <v>855</v>
      </c>
      <c r="L98" s="85"/>
      <c r="M98" s="148"/>
      <c r="T98" s="149"/>
      <c r="AT98" s="6" t="s">
        <v>169</v>
      </c>
      <c r="AU98" s="6" t="s">
        <v>77</v>
      </c>
    </row>
    <row r="99" spans="2:65" s="6" customFormat="1" ht="13.5" customHeight="1">
      <c r="B99" s="85"/>
      <c r="C99" s="134" t="s">
        <v>196</v>
      </c>
      <c r="D99" s="134" t="s">
        <v>162</v>
      </c>
      <c r="E99" s="135" t="s">
        <v>259</v>
      </c>
      <c r="F99" s="136" t="s">
        <v>857</v>
      </c>
      <c r="G99" s="137" t="s">
        <v>177</v>
      </c>
      <c r="H99" s="138">
        <v>3</v>
      </c>
      <c r="I99" s="139"/>
      <c r="J99" s="140">
        <f>ROUND($I$99*$H$99,2)</f>
        <v>0</v>
      </c>
      <c r="K99" s="136"/>
      <c r="L99" s="85"/>
      <c r="M99" s="141"/>
      <c r="N99" s="142" t="s">
        <v>39</v>
      </c>
      <c r="P99" s="143">
        <f>$O$99*$H$99</f>
        <v>0</v>
      </c>
      <c r="Q99" s="143">
        <v>0</v>
      </c>
      <c r="R99" s="143">
        <f>$Q$99*$H$99</f>
        <v>0</v>
      </c>
      <c r="S99" s="143">
        <v>0</v>
      </c>
      <c r="T99" s="144">
        <f>$S$99*$H$99</f>
        <v>0</v>
      </c>
      <c r="AR99" s="82" t="s">
        <v>268</v>
      </c>
      <c r="AT99" s="82" t="s">
        <v>162</v>
      </c>
      <c r="AU99" s="82" t="s">
        <v>77</v>
      </c>
      <c r="AY99" s="6" t="s">
        <v>159</v>
      </c>
      <c r="BE99" s="145">
        <f>IF($N$99="základní",$J$99,0)</f>
        <v>0</v>
      </c>
      <c r="BF99" s="145">
        <f>IF($N$99="snížená",$J$99,0)</f>
        <v>0</v>
      </c>
      <c r="BG99" s="145">
        <f>IF($N$99="zákl. přenesená",$J$99,0)</f>
        <v>0</v>
      </c>
      <c r="BH99" s="145">
        <f>IF($N$99="sníž. přenesená",$J$99,0)</f>
        <v>0</v>
      </c>
      <c r="BI99" s="145">
        <f>IF($N$99="nulová",$J$99,0)</f>
        <v>0</v>
      </c>
      <c r="BJ99" s="82" t="s">
        <v>75</v>
      </c>
      <c r="BK99" s="145">
        <f>ROUND($I$99*$H$99,2)</f>
        <v>0</v>
      </c>
      <c r="BL99" s="82" t="s">
        <v>268</v>
      </c>
      <c r="BM99" s="82" t="s">
        <v>858</v>
      </c>
    </row>
    <row r="100" spans="2:47" s="6" customFormat="1" ht="14.25" customHeight="1">
      <c r="B100" s="85"/>
      <c r="D100" s="146" t="s">
        <v>169</v>
      </c>
      <c r="F100" s="147" t="s">
        <v>857</v>
      </c>
      <c r="L100" s="85"/>
      <c r="M100" s="148"/>
      <c r="T100" s="149"/>
      <c r="AT100" s="6" t="s">
        <v>169</v>
      </c>
      <c r="AU100" s="6" t="s">
        <v>77</v>
      </c>
    </row>
    <row r="101" spans="2:65" s="6" customFormat="1" ht="13.5" customHeight="1">
      <c r="B101" s="85"/>
      <c r="C101" s="134" t="s">
        <v>201</v>
      </c>
      <c r="D101" s="134" t="s">
        <v>162</v>
      </c>
      <c r="E101" s="135" t="s">
        <v>8</v>
      </c>
      <c r="F101" s="136" t="s">
        <v>859</v>
      </c>
      <c r="G101" s="137" t="s">
        <v>177</v>
      </c>
      <c r="H101" s="138">
        <v>3</v>
      </c>
      <c r="I101" s="139"/>
      <c r="J101" s="140">
        <f>ROUND($I$101*$H$101,2)</f>
        <v>0</v>
      </c>
      <c r="K101" s="136"/>
      <c r="L101" s="85"/>
      <c r="M101" s="141"/>
      <c r="N101" s="142" t="s">
        <v>39</v>
      </c>
      <c r="P101" s="143">
        <f>$O$101*$H$101</f>
        <v>0</v>
      </c>
      <c r="Q101" s="143">
        <v>0</v>
      </c>
      <c r="R101" s="143">
        <f>$Q$101*$H$101</f>
        <v>0</v>
      </c>
      <c r="S101" s="143">
        <v>0</v>
      </c>
      <c r="T101" s="144">
        <f>$S$101*$H$101</f>
        <v>0</v>
      </c>
      <c r="AR101" s="82" t="s">
        <v>268</v>
      </c>
      <c r="AT101" s="82" t="s">
        <v>162</v>
      </c>
      <c r="AU101" s="82" t="s">
        <v>77</v>
      </c>
      <c r="AY101" s="6" t="s">
        <v>159</v>
      </c>
      <c r="BE101" s="145">
        <f>IF($N$101="základní",$J$101,0)</f>
        <v>0</v>
      </c>
      <c r="BF101" s="145">
        <f>IF($N$101="snížená",$J$101,0)</f>
        <v>0</v>
      </c>
      <c r="BG101" s="145">
        <f>IF($N$101="zákl. přenesená",$J$101,0)</f>
        <v>0</v>
      </c>
      <c r="BH101" s="145">
        <f>IF($N$101="sníž. přenesená",$J$101,0)</f>
        <v>0</v>
      </c>
      <c r="BI101" s="145">
        <f>IF($N$101="nulová",$J$101,0)</f>
        <v>0</v>
      </c>
      <c r="BJ101" s="82" t="s">
        <v>75</v>
      </c>
      <c r="BK101" s="145">
        <f>ROUND($I$101*$H$101,2)</f>
        <v>0</v>
      </c>
      <c r="BL101" s="82" t="s">
        <v>268</v>
      </c>
      <c r="BM101" s="82" t="s">
        <v>860</v>
      </c>
    </row>
    <row r="102" spans="2:47" s="6" customFormat="1" ht="14.25" customHeight="1">
      <c r="B102" s="85"/>
      <c r="D102" s="146" t="s">
        <v>169</v>
      </c>
      <c r="F102" s="147" t="s">
        <v>859</v>
      </c>
      <c r="L102" s="85"/>
      <c r="M102" s="148"/>
      <c r="T102" s="149"/>
      <c r="AT102" s="6" t="s">
        <v>169</v>
      </c>
      <c r="AU102" s="6" t="s">
        <v>77</v>
      </c>
    </row>
    <row r="103" spans="2:65" s="6" customFormat="1" ht="13.5" customHeight="1">
      <c r="B103" s="85"/>
      <c r="C103" s="134" t="s">
        <v>184</v>
      </c>
      <c r="D103" s="134" t="s">
        <v>162</v>
      </c>
      <c r="E103" s="135" t="s">
        <v>268</v>
      </c>
      <c r="F103" s="136" t="s">
        <v>861</v>
      </c>
      <c r="G103" s="137" t="s">
        <v>177</v>
      </c>
      <c r="H103" s="138">
        <v>4</v>
      </c>
      <c r="I103" s="139"/>
      <c r="J103" s="140">
        <f>ROUND($I$103*$H$103,2)</f>
        <v>0</v>
      </c>
      <c r="K103" s="136"/>
      <c r="L103" s="85"/>
      <c r="M103" s="141"/>
      <c r="N103" s="142" t="s">
        <v>39</v>
      </c>
      <c r="P103" s="143">
        <f>$O$103*$H$103</f>
        <v>0</v>
      </c>
      <c r="Q103" s="143">
        <v>0</v>
      </c>
      <c r="R103" s="143">
        <f>$Q$103*$H$103</f>
        <v>0</v>
      </c>
      <c r="S103" s="143">
        <v>0</v>
      </c>
      <c r="T103" s="144">
        <f>$S$103*$H$103</f>
        <v>0</v>
      </c>
      <c r="AR103" s="82" t="s">
        <v>268</v>
      </c>
      <c r="AT103" s="82" t="s">
        <v>162</v>
      </c>
      <c r="AU103" s="82" t="s">
        <v>77</v>
      </c>
      <c r="AY103" s="6" t="s">
        <v>159</v>
      </c>
      <c r="BE103" s="145">
        <f>IF($N$103="základní",$J$103,0)</f>
        <v>0</v>
      </c>
      <c r="BF103" s="145">
        <f>IF($N$103="snížená",$J$103,0)</f>
        <v>0</v>
      </c>
      <c r="BG103" s="145">
        <f>IF($N$103="zákl. přenesená",$J$103,0)</f>
        <v>0</v>
      </c>
      <c r="BH103" s="145">
        <f>IF($N$103="sníž. přenesená",$J$103,0)</f>
        <v>0</v>
      </c>
      <c r="BI103" s="145">
        <f>IF($N$103="nulová",$J$103,0)</f>
        <v>0</v>
      </c>
      <c r="BJ103" s="82" t="s">
        <v>75</v>
      </c>
      <c r="BK103" s="145">
        <f>ROUND($I$103*$H$103,2)</f>
        <v>0</v>
      </c>
      <c r="BL103" s="82" t="s">
        <v>268</v>
      </c>
      <c r="BM103" s="82" t="s">
        <v>862</v>
      </c>
    </row>
    <row r="104" spans="2:47" s="6" customFormat="1" ht="14.25" customHeight="1">
      <c r="B104" s="85"/>
      <c r="D104" s="146" t="s">
        <v>169</v>
      </c>
      <c r="F104" s="147" t="s">
        <v>861</v>
      </c>
      <c r="L104" s="85"/>
      <c r="M104" s="148"/>
      <c r="T104" s="149"/>
      <c r="AT104" s="6" t="s">
        <v>169</v>
      </c>
      <c r="AU104" s="6" t="s">
        <v>77</v>
      </c>
    </row>
    <row r="105" spans="2:65" s="6" customFormat="1" ht="13.5" customHeight="1">
      <c r="B105" s="85"/>
      <c r="C105" s="134" t="s">
        <v>211</v>
      </c>
      <c r="D105" s="134" t="s">
        <v>162</v>
      </c>
      <c r="E105" s="135" t="s">
        <v>273</v>
      </c>
      <c r="F105" s="136" t="s">
        <v>863</v>
      </c>
      <c r="G105" s="137" t="s">
        <v>177</v>
      </c>
      <c r="H105" s="138">
        <v>2</v>
      </c>
      <c r="I105" s="139"/>
      <c r="J105" s="140">
        <f>ROUND($I$105*$H$105,2)</f>
        <v>0</v>
      </c>
      <c r="K105" s="136"/>
      <c r="L105" s="85"/>
      <c r="M105" s="141"/>
      <c r="N105" s="142" t="s">
        <v>39</v>
      </c>
      <c r="P105" s="143">
        <f>$O$105*$H$105</f>
        <v>0</v>
      </c>
      <c r="Q105" s="143">
        <v>0</v>
      </c>
      <c r="R105" s="143">
        <f>$Q$105*$H$105</f>
        <v>0</v>
      </c>
      <c r="S105" s="143">
        <v>0</v>
      </c>
      <c r="T105" s="144">
        <f>$S$105*$H$105</f>
        <v>0</v>
      </c>
      <c r="AR105" s="82" t="s">
        <v>268</v>
      </c>
      <c r="AT105" s="82" t="s">
        <v>162</v>
      </c>
      <c r="AU105" s="82" t="s">
        <v>77</v>
      </c>
      <c r="AY105" s="6" t="s">
        <v>159</v>
      </c>
      <c r="BE105" s="145">
        <f>IF($N$105="základní",$J$105,0)</f>
        <v>0</v>
      </c>
      <c r="BF105" s="145">
        <f>IF($N$105="snížená",$J$105,0)</f>
        <v>0</v>
      </c>
      <c r="BG105" s="145">
        <f>IF($N$105="zákl. přenesená",$J$105,0)</f>
        <v>0</v>
      </c>
      <c r="BH105" s="145">
        <f>IF($N$105="sníž. přenesená",$J$105,0)</f>
        <v>0</v>
      </c>
      <c r="BI105" s="145">
        <f>IF($N$105="nulová",$J$105,0)</f>
        <v>0</v>
      </c>
      <c r="BJ105" s="82" t="s">
        <v>75</v>
      </c>
      <c r="BK105" s="145">
        <f>ROUND($I$105*$H$105,2)</f>
        <v>0</v>
      </c>
      <c r="BL105" s="82" t="s">
        <v>268</v>
      </c>
      <c r="BM105" s="82" t="s">
        <v>864</v>
      </c>
    </row>
    <row r="106" spans="2:47" s="6" customFormat="1" ht="14.25" customHeight="1">
      <c r="B106" s="85"/>
      <c r="D106" s="146" t="s">
        <v>169</v>
      </c>
      <c r="F106" s="147" t="s">
        <v>863</v>
      </c>
      <c r="L106" s="85"/>
      <c r="M106" s="148"/>
      <c r="T106" s="149"/>
      <c r="AT106" s="6" t="s">
        <v>169</v>
      </c>
      <c r="AU106" s="6" t="s">
        <v>77</v>
      </c>
    </row>
    <row r="107" spans="2:65" s="6" customFormat="1" ht="13.5" customHeight="1">
      <c r="B107" s="85"/>
      <c r="C107" s="134" t="s">
        <v>219</v>
      </c>
      <c r="D107" s="134" t="s">
        <v>162</v>
      </c>
      <c r="E107" s="135" t="s">
        <v>278</v>
      </c>
      <c r="F107" s="136" t="s">
        <v>865</v>
      </c>
      <c r="G107" s="137" t="s">
        <v>371</v>
      </c>
      <c r="H107" s="138">
        <v>100</v>
      </c>
      <c r="I107" s="139"/>
      <c r="J107" s="140">
        <f>ROUND($I$107*$H$107,2)</f>
        <v>0</v>
      </c>
      <c r="K107" s="136"/>
      <c r="L107" s="85"/>
      <c r="M107" s="141"/>
      <c r="N107" s="142" t="s">
        <v>39</v>
      </c>
      <c r="P107" s="143">
        <f>$O$107*$H$107</f>
        <v>0</v>
      </c>
      <c r="Q107" s="143">
        <v>0</v>
      </c>
      <c r="R107" s="143">
        <f>$Q$107*$H$107</f>
        <v>0</v>
      </c>
      <c r="S107" s="143">
        <v>0</v>
      </c>
      <c r="T107" s="144">
        <f>$S$107*$H$107</f>
        <v>0</v>
      </c>
      <c r="AR107" s="82" t="s">
        <v>268</v>
      </c>
      <c r="AT107" s="82" t="s">
        <v>162</v>
      </c>
      <c r="AU107" s="82" t="s">
        <v>77</v>
      </c>
      <c r="AY107" s="6" t="s">
        <v>159</v>
      </c>
      <c r="BE107" s="145">
        <f>IF($N$107="základní",$J$107,0)</f>
        <v>0</v>
      </c>
      <c r="BF107" s="145">
        <f>IF($N$107="snížená",$J$107,0)</f>
        <v>0</v>
      </c>
      <c r="BG107" s="145">
        <f>IF($N$107="zákl. přenesená",$J$107,0)</f>
        <v>0</v>
      </c>
      <c r="BH107" s="145">
        <f>IF($N$107="sníž. přenesená",$J$107,0)</f>
        <v>0</v>
      </c>
      <c r="BI107" s="145">
        <f>IF($N$107="nulová",$J$107,0)</f>
        <v>0</v>
      </c>
      <c r="BJ107" s="82" t="s">
        <v>75</v>
      </c>
      <c r="BK107" s="145">
        <f>ROUND($I$107*$H$107,2)</f>
        <v>0</v>
      </c>
      <c r="BL107" s="82" t="s">
        <v>268</v>
      </c>
      <c r="BM107" s="82" t="s">
        <v>866</v>
      </c>
    </row>
    <row r="108" spans="2:47" s="6" customFormat="1" ht="14.25" customHeight="1">
      <c r="B108" s="85"/>
      <c r="D108" s="146" t="s">
        <v>169</v>
      </c>
      <c r="F108" s="147" t="s">
        <v>865</v>
      </c>
      <c r="L108" s="85"/>
      <c r="M108" s="148"/>
      <c r="T108" s="149"/>
      <c r="AT108" s="6" t="s">
        <v>169</v>
      </c>
      <c r="AU108" s="6" t="s">
        <v>77</v>
      </c>
    </row>
    <row r="109" spans="2:65" s="6" customFormat="1" ht="13.5" customHeight="1">
      <c r="B109" s="85"/>
      <c r="C109" s="134" t="s">
        <v>226</v>
      </c>
      <c r="D109" s="134" t="s">
        <v>162</v>
      </c>
      <c r="E109" s="135" t="s">
        <v>284</v>
      </c>
      <c r="F109" s="136" t="s">
        <v>867</v>
      </c>
      <c r="G109" s="137" t="s">
        <v>177</v>
      </c>
      <c r="H109" s="138">
        <v>7</v>
      </c>
      <c r="I109" s="139"/>
      <c r="J109" s="140">
        <f>ROUND($I$109*$H$109,2)</f>
        <v>0</v>
      </c>
      <c r="K109" s="136"/>
      <c r="L109" s="85"/>
      <c r="M109" s="141"/>
      <c r="N109" s="142" t="s">
        <v>39</v>
      </c>
      <c r="P109" s="143">
        <f>$O$109*$H$109</f>
        <v>0</v>
      </c>
      <c r="Q109" s="143">
        <v>0</v>
      </c>
      <c r="R109" s="143">
        <f>$Q$109*$H$109</f>
        <v>0</v>
      </c>
      <c r="S109" s="143">
        <v>0</v>
      </c>
      <c r="T109" s="144">
        <f>$S$109*$H$109</f>
        <v>0</v>
      </c>
      <c r="AR109" s="82" t="s">
        <v>268</v>
      </c>
      <c r="AT109" s="82" t="s">
        <v>162</v>
      </c>
      <c r="AU109" s="82" t="s">
        <v>77</v>
      </c>
      <c r="AY109" s="6" t="s">
        <v>159</v>
      </c>
      <c r="BE109" s="145">
        <f>IF($N$109="základní",$J$109,0)</f>
        <v>0</v>
      </c>
      <c r="BF109" s="145">
        <f>IF($N$109="snížená",$J$109,0)</f>
        <v>0</v>
      </c>
      <c r="BG109" s="145">
        <f>IF($N$109="zákl. přenesená",$J$109,0)</f>
        <v>0</v>
      </c>
      <c r="BH109" s="145">
        <f>IF($N$109="sníž. přenesená",$J$109,0)</f>
        <v>0</v>
      </c>
      <c r="BI109" s="145">
        <f>IF($N$109="nulová",$J$109,0)</f>
        <v>0</v>
      </c>
      <c r="BJ109" s="82" t="s">
        <v>75</v>
      </c>
      <c r="BK109" s="145">
        <f>ROUND($I$109*$H$109,2)</f>
        <v>0</v>
      </c>
      <c r="BL109" s="82" t="s">
        <v>268</v>
      </c>
      <c r="BM109" s="82" t="s">
        <v>868</v>
      </c>
    </row>
    <row r="110" spans="2:47" s="6" customFormat="1" ht="14.25" customHeight="1">
      <c r="B110" s="85"/>
      <c r="D110" s="146" t="s">
        <v>169</v>
      </c>
      <c r="F110" s="147" t="s">
        <v>867</v>
      </c>
      <c r="L110" s="85"/>
      <c r="M110" s="148"/>
      <c r="T110" s="149"/>
      <c r="AT110" s="6" t="s">
        <v>169</v>
      </c>
      <c r="AU110" s="6" t="s">
        <v>77</v>
      </c>
    </row>
    <row r="111" spans="2:65" s="6" customFormat="1" ht="13.5" customHeight="1">
      <c r="B111" s="85"/>
      <c r="C111" s="134" t="s">
        <v>240</v>
      </c>
      <c r="D111" s="134" t="s">
        <v>162</v>
      </c>
      <c r="E111" s="135" t="s">
        <v>77</v>
      </c>
      <c r="F111" s="136" t="s">
        <v>869</v>
      </c>
      <c r="G111" s="137" t="s">
        <v>177</v>
      </c>
      <c r="H111" s="138">
        <v>22</v>
      </c>
      <c r="I111" s="139"/>
      <c r="J111" s="140">
        <f>ROUND($I$111*$H$111,2)</f>
        <v>0</v>
      </c>
      <c r="K111" s="136"/>
      <c r="L111" s="85"/>
      <c r="M111" s="141"/>
      <c r="N111" s="142" t="s">
        <v>39</v>
      </c>
      <c r="P111" s="143">
        <f>$O$111*$H$111</f>
        <v>0</v>
      </c>
      <c r="Q111" s="143">
        <v>0</v>
      </c>
      <c r="R111" s="143">
        <f>$Q$111*$H$111</f>
        <v>0</v>
      </c>
      <c r="S111" s="143">
        <v>0</v>
      </c>
      <c r="T111" s="144">
        <f>$S$111*$H$111</f>
        <v>0</v>
      </c>
      <c r="AR111" s="82" t="s">
        <v>268</v>
      </c>
      <c r="AT111" s="82" t="s">
        <v>162</v>
      </c>
      <c r="AU111" s="82" t="s">
        <v>77</v>
      </c>
      <c r="AY111" s="6" t="s">
        <v>159</v>
      </c>
      <c r="BE111" s="145">
        <f>IF($N$111="základní",$J$111,0)</f>
        <v>0</v>
      </c>
      <c r="BF111" s="145">
        <f>IF($N$111="snížená",$J$111,0)</f>
        <v>0</v>
      </c>
      <c r="BG111" s="145">
        <f>IF($N$111="zákl. přenesená",$J$111,0)</f>
        <v>0</v>
      </c>
      <c r="BH111" s="145">
        <f>IF($N$111="sníž. přenesená",$J$111,0)</f>
        <v>0</v>
      </c>
      <c r="BI111" s="145">
        <f>IF($N$111="nulová",$J$111,0)</f>
        <v>0</v>
      </c>
      <c r="BJ111" s="82" t="s">
        <v>75</v>
      </c>
      <c r="BK111" s="145">
        <f>ROUND($I$111*$H$111,2)</f>
        <v>0</v>
      </c>
      <c r="BL111" s="82" t="s">
        <v>268</v>
      </c>
      <c r="BM111" s="82" t="s">
        <v>870</v>
      </c>
    </row>
    <row r="112" spans="2:47" s="6" customFormat="1" ht="14.25" customHeight="1">
      <c r="B112" s="85"/>
      <c r="D112" s="146" t="s">
        <v>169</v>
      </c>
      <c r="F112" s="147" t="s">
        <v>869</v>
      </c>
      <c r="L112" s="85"/>
      <c r="M112" s="148"/>
      <c r="T112" s="149"/>
      <c r="AT112" s="6" t="s">
        <v>169</v>
      </c>
      <c r="AU112" s="6" t="s">
        <v>77</v>
      </c>
    </row>
    <row r="113" spans="2:65" s="6" customFormat="1" ht="13.5" customHeight="1">
      <c r="B113" s="85"/>
      <c r="C113" s="134" t="s">
        <v>252</v>
      </c>
      <c r="D113" s="134" t="s">
        <v>162</v>
      </c>
      <c r="E113" s="135" t="s">
        <v>290</v>
      </c>
      <c r="F113" s="136" t="s">
        <v>871</v>
      </c>
      <c r="G113" s="137" t="s">
        <v>177</v>
      </c>
      <c r="H113" s="138">
        <v>1</v>
      </c>
      <c r="I113" s="139"/>
      <c r="J113" s="140">
        <f>ROUND($I$113*$H$113,2)</f>
        <v>0</v>
      </c>
      <c r="K113" s="136"/>
      <c r="L113" s="85"/>
      <c r="M113" s="141"/>
      <c r="N113" s="142" t="s">
        <v>39</v>
      </c>
      <c r="P113" s="143">
        <f>$O$113*$H$113</f>
        <v>0</v>
      </c>
      <c r="Q113" s="143">
        <v>0</v>
      </c>
      <c r="R113" s="143">
        <f>$Q$113*$H$113</f>
        <v>0</v>
      </c>
      <c r="S113" s="143">
        <v>0</v>
      </c>
      <c r="T113" s="144">
        <f>$S$113*$H$113</f>
        <v>0</v>
      </c>
      <c r="AR113" s="82" t="s">
        <v>268</v>
      </c>
      <c r="AT113" s="82" t="s">
        <v>162</v>
      </c>
      <c r="AU113" s="82" t="s">
        <v>77</v>
      </c>
      <c r="AY113" s="6" t="s">
        <v>159</v>
      </c>
      <c r="BE113" s="145">
        <f>IF($N$113="základní",$J$113,0)</f>
        <v>0</v>
      </c>
      <c r="BF113" s="145">
        <f>IF($N$113="snížená",$J$113,0)</f>
        <v>0</v>
      </c>
      <c r="BG113" s="145">
        <f>IF($N$113="zákl. přenesená",$J$113,0)</f>
        <v>0</v>
      </c>
      <c r="BH113" s="145">
        <f>IF($N$113="sníž. přenesená",$J$113,0)</f>
        <v>0</v>
      </c>
      <c r="BI113" s="145">
        <f>IF($N$113="nulová",$J$113,0)</f>
        <v>0</v>
      </c>
      <c r="BJ113" s="82" t="s">
        <v>75</v>
      </c>
      <c r="BK113" s="145">
        <f>ROUND($I$113*$H$113,2)</f>
        <v>0</v>
      </c>
      <c r="BL113" s="82" t="s">
        <v>268</v>
      </c>
      <c r="BM113" s="82" t="s">
        <v>872</v>
      </c>
    </row>
    <row r="114" spans="2:47" s="6" customFormat="1" ht="14.25" customHeight="1">
      <c r="B114" s="85"/>
      <c r="D114" s="146" t="s">
        <v>169</v>
      </c>
      <c r="F114" s="147" t="s">
        <v>871</v>
      </c>
      <c r="L114" s="85"/>
      <c r="M114" s="148"/>
      <c r="T114" s="149"/>
      <c r="AT114" s="6" t="s">
        <v>169</v>
      </c>
      <c r="AU114" s="6" t="s">
        <v>77</v>
      </c>
    </row>
    <row r="115" spans="2:65" s="6" customFormat="1" ht="13.5" customHeight="1">
      <c r="B115" s="85"/>
      <c r="C115" s="134" t="s">
        <v>259</v>
      </c>
      <c r="D115" s="134" t="s">
        <v>162</v>
      </c>
      <c r="E115" s="135" t="s">
        <v>7</v>
      </c>
      <c r="F115" s="136" t="s">
        <v>873</v>
      </c>
      <c r="G115" s="137" t="s">
        <v>428</v>
      </c>
      <c r="H115" s="138">
        <v>0.09</v>
      </c>
      <c r="I115" s="139"/>
      <c r="J115" s="140">
        <f>ROUND($I$115*$H$115,2)</f>
        <v>0</v>
      </c>
      <c r="K115" s="136"/>
      <c r="L115" s="85"/>
      <c r="M115" s="141"/>
      <c r="N115" s="142" t="s">
        <v>39</v>
      </c>
      <c r="P115" s="143">
        <f>$O$115*$H$115</f>
        <v>0</v>
      </c>
      <c r="Q115" s="143">
        <v>0</v>
      </c>
      <c r="R115" s="143">
        <f>$Q$115*$H$115</f>
        <v>0</v>
      </c>
      <c r="S115" s="143">
        <v>0</v>
      </c>
      <c r="T115" s="144">
        <f>$S$115*$H$115</f>
        <v>0</v>
      </c>
      <c r="AR115" s="82" t="s">
        <v>268</v>
      </c>
      <c r="AT115" s="82" t="s">
        <v>162</v>
      </c>
      <c r="AU115" s="82" t="s">
        <v>77</v>
      </c>
      <c r="AY115" s="6" t="s">
        <v>159</v>
      </c>
      <c r="BE115" s="145">
        <f>IF($N$115="základní",$J$115,0)</f>
        <v>0</v>
      </c>
      <c r="BF115" s="145">
        <f>IF($N$115="snížená",$J$115,0)</f>
        <v>0</v>
      </c>
      <c r="BG115" s="145">
        <f>IF($N$115="zákl. přenesená",$J$115,0)</f>
        <v>0</v>
      </c>
      <c r="BH115" s="145">
        <f>IF($N$115="sníž. přenesená",$J$115,0)</f>
        <v>0</v>
      </c>
      <c r="BI115" s="145">
        <f>IF($N$115="nulová",$J$115,0)</f>
        <v>0</v>
      </c>
      <c r="BJ115" s="82" t="s">
        <v>75</v>
      </c>
      <c r="BK115" s="145">
        <f>ROUND($I$115*$H$115,2)</f>
        <v>0</v>
      </c>
      <c r="BL115" s="82" t="s">
        <v>268</v>
      </c>
      <c r="BM115" s="82" t="s">
        <v>874</v>
      </c>
    </row>
    <row r="116" spans="2:47" s="6" customFormat="1" ht="14.25" customHeight="1">
      <c r="B116" s="85"/>
      <c r="D116" s="146" t="s">
        <v>169</v>
      </c>
      <c r="F116" s="147" t="s">
        <v>873</v>
      </c>
      <c r="L116" s="85"/>
      <c r="M116" s="148"/>
      <c r="T116" s="149"/>
      <c r="AT116" s="6" t="s">
        <v>169</v>
      </c>
      <c r="AU116" s="6" t="s">
        <v>77</v>
      </c>
    </row>
    <row r="117" spans="2:65" s="6" customFormat="1" ht="13.5" customHeight="1">
      <c r="B117" s="85"/>
      <c r="C117" s="134" t="s">
        <v>8</v>
      </c>
      <c r="D117" s="134" t="s">
        <v>162</v>
      </c>
      <c r="E117" s="135" t="s">
        <v>160</v>
      </c>
      <c r="F117" s="136" t="s">
        <v>875</v>
      </c>
      <c r="G117" s="137" t="s">
        <v>177</v>
      </c>
      <c r="H117" s="138">
        <v>1</v>
      </c>
      <c r="I117" s="139"/>
      <c r="J117" s="140">
        <f>ROUND($I$117*$H$117,2)</f>
        <v>0</v>
      </c>
      <c r="K117" s="136"/>
      <c r="L117" s="85"/>
      <c r="M117" s="141"/>
      <c r="N117" s="142" t="s">
        <v>39</v>
      </c>
      <c r="P117" s="143">
        <f>$O$117*$H$117</f>
        <v>0</v>
      </c>
      <c r="Q117" s="143">
        <v>0</v>
      </c>
      <c r="R117" s="143">
        <f>$Q$117*$H$117</f>
        <v>0</v>
      </c>
      <c r="S117" s="143">
        <v>0</v>
      </c>
      <c r="T117" s="144">
        <f>$S$117*$H$117</f>
        <v>0</v>
      </c>
      <c r="AR117" s="82" t="s">
        <v>268</v>
      </c>
      <c r="AT117" s="82" t="s">
        <v>162</v>
      </c>
      <c r="AU117" s="82" t="s">
        <v>77</v>
      </c>
      <c r="AY117" s="6" t="s">
        <v>159</v>
      </c>
      <c r="BE117" s="145">
        <f>IF($N$117="základní",$J$117,0)</f>
        <v>0</v>
      </c>
      <c r="BF117" s="145">
        <f>IF($N$117="snížená",$J$117,0)</f>
        <v>0</v>
      </c>
      <c r="BG117" s="145">
        <f>IF($N$117="zákl. přenesená",$J$117,0)</f>
        <v>0</v>
      </c>
      <c r="BH117" s="145">
        <f>IF($N$117="sníž. přenesená",$J$117,0)</f>
        <v>0</v>
      </c>
      <c r="BI117" s="145">
        <f>IF($N$117="nulová",$J$117,0)</f>
        <v>0</v>
      </c>
      <c r="BJ117" s="82" t="s">
        <v>75</v>
      </c>
      <c r="BK117" s="145">
        <f>ROUND($I$117*$H$117,2)</f>
        <v>0</v>
      </c>
      <c r="BL117" s="82" t="s">
        <v>268</v>
      </c>
      <c r="BM117" s="82" t="s">
        <v>876</v>
      </c>
    </row>
    <row r="118" spans="2:47" s="6" customFormat="1" ht="14.25" customHeight="1">
      <c r="B118" s="85"/>
      <c r="D118" s="146" t="s">
        <v>169</v>
      </c>
      <c r="F118" s="147" t="s">
        <v>875</v>
      </c>
      <c r="L118" s="85"/>
      <c r="M118" s="148"/>
      <c r="T118" s="149"/>
      <c r="AT118" s="6" t="s">
        <v>169</v>
      </c>
      <c r="AU118" s="6" t="s">
        <v>77</v>
      </c>
    </row>
    <row r="119" spans="2:65" s="6" customFormat="1" ht="13.5" customHeight="1">
      <c r="B119" s="85"/>
      <c r="C119" s="134" t="s">
        <v>268</v>
      </c>
      <c r="D119" s="134" t="s">
        <v>162</v>
      </c>
      <c r="E119" s="135" t="s">
        <v>167</v>
      </c>
      <c r="F119" s="136" t="s">
        <v>877</v>
      </c>
      <c r="G119" s="137" t="s">
        <v>177</v>
      </c>
      <c r="H119" s="138">
        <v>1</v>
      </c>
      <c r="I119" s="139"/>
      <c r="J119" s="140">
        <f>ROUND($I$119*$H$119,2)</f>
        <v>0</v>
      </c>
      <c r="K119" s="136"/>
      <c r="L119" s="85"/>
      <c r="M119" s="141"/>
      <c r="N119" s="142" t="s">
        <v>39</v>
      </c>
      <c r="P119" s="143">
        <f>$O$119*$H$119</f>
        <v>0</v>
      </c>
      <c r="Q119" s="143">
        <v>0</v>
      </c>
      <c r="R119" s="143">
        <f>$Q$119*$H$119</f>
        <v>0</v>
      </c>
      <c r="S119" s="143">
        <v>0</v>
      </c>
      <c r="T119" s="144">
        <f>$S$119*$H$119</f>
        <v>0</v>
      </c>
      <c r="AR119" s="82" t="s">
        <v>268</v>
      </c>
      <c r="AT119" s="82" t="s">
        <v>162</v>
      </c>
      <c r="AU119" s="82" t="s">
        <v>77</v>
      </c>
      <c r="AY119" s="6" t="s">
        <v>159</v>
      </c>
      <c r="BE119" s="145">
        <f>IF($N$119="základní",$J$119,0)</f>
        <v>0</v>
      </c>
      <c r="BF119" s="145">
        <f>IF($N$119="snížená",$J$119,0)</f>
        <v>0</v>
      </c>
      <c r="BG119" s="145">
        <f>IF($N$119="zákl. přenesená",$J$119,0)</f>
        <v>0</v>
      </c>
      <c r="BH119" s="145">
        <f>IF($N$119="sníž. přenesená",$J$119,0)</f>
        <v>0</v>
      </c>
      <c r="BI119" s="145">
        <f>IF($N$119="nulová",$J$119,0)</f>
        <v>0</v>
      </c>
      <c r="BJ119" s="82" t="s">
        <v>75</v>
      </c>
      <c r="BK119" s="145">
        <f>ROUND($I$119*$H$119,2)</f>
        <v>0</v>
      </c>
      <c r="BL119" s="82" t="s">
        <v>268</v>
      </c>
      <c r="BM119" s="82" t="s">
        <v>878</v>
      </c>
    </row>
    <row r="120" spans="2:47" s="6" customFormat="1" ht="14.25" customHeight="1">
      <c r="B120" s="85"/>
      <c r="D120" s="146" t="s">
        <v>169</v>
      </c>
      <c r="F120" s="147" t="s">
        <v>877</v>
      </c>
      <c r="L120" s="85"/>
      <c r="M120" s="148"/>
      <c r="T120" s="149"/>
      <c r="AT120" s="6" t="s">
        <v>169</v>
      </c>
      <c r="AU120" s="6" t="s">
        <v>77</v>
      </c>
    </row>
    <row r="121" spans="2:65" s="6" customFormat="1" ht="13.5" customHeight="1">
      <c r="B121" s="85"/>
      <c r="C121" s="134" t="s">
        <v>273</v>
      </c>
      <c r="D121" s="134" t="s">
        <v>162</v>
      </c>
      <c r="E121" s="135" t="s">
        <v>191</v>
      </c>
      <c r="F121" s="136" t="s">
        <v>879</v>
      </c>
      <c r="G121" s="137" t="s">
        <v>177</v>
      </c>
      <c r="H121" s="138">
        <v>4</v>
      </c>
      <c r="I121" s="139"/>
      <c r="J121" s="140">
        <f>ROUND($I$121*$H$121,2)</f>
        <v>0</v>
      </c>
      <c r="K121" s="136"/>
      <c r="L121" s="85"/>
      <c r="M121" s="141"/>
      <c r="N121" s="142" t="s">
        <v>39</v>
      </c>
      <c r="P121" s="143">
        <f>$O$121*$H$121</f>
        <v>0</v>
      </c>
      <c r="Q121" s="143">
        <v>0</v>
      </c>
      <c r="R121" s="143">
        <f>$Q$121*$H$121</f>
        <v>0</v>
      </c>
      <c r="S121" s="143">
        <v>0</v>
      </c>
      <c r="T121" s="144">
        <f>$S$121*$H$121</f>
        <v>0</v>
      </c>
      <c r="AR121" s="82" t="s">
        <v>268</v>
      </c>
      <c r="AT121" s="82" t="s">
        <v>162</v>
      </c>
      <c r="AU121" s="82" t="s">
        <v>77</v>
      </c>
      <c r="AY121" s="6" t="s">
        <v>159</v>
      </c>
      <c r="BE121" s="145">
        <f>IF($N$121="základní",$J$121,0)</f>
        <v>0</v>
      </c>
      <c r="BF121" s="145">
        <f>IF($N$121="snížená",$J$121,0)</f>
        <v>0</v>
      </c>
      <c r="BG121" s="145">
        <f>IF($N$121="zákl. přenesená",$J$121,0)</f>
        <v>0</v>
      </c>
      <c r="BH121" s="145">
        <f>IF($N$121="sníž. přenesená",$J$121,0)</f>
        <v>0</v>
      </c>
      <c r="BI121" s="145">
        <f>IF($N$121="nulová",$J$121,0)</f>
        <v>0</v>
      </c>
      <c r="BJ121" s="82" t="s">
        <v>75</v>
      </c>
      <c r="BK121" s="145">
        <f>ROUND($I$121*$H$121,2)</f>
        <v>0</v>
      </c>
      <c r="BL121" s="82" t="s">
        <v>268</v>
      </c>
      <c r="BM121" s="82" t="s">
        <v>880</v>
      </c>
    </row>
    <row r="122" spans="2:47" s="6" customFormat="1" ht="14.25" customHeight="1">
      <c r="B122" s="85"/>
      <c r="D122" s="146" t="s">
        <v>169</v>
      </c>
      <c r="F122" s="147" t="s">
        <v>879</v>
      </c>
      <c r="L122" s="85"/>
      <c r="M122" s="148"/>
      <c r="T122" s="149"/>
      <c r="AT122" s="6" t="s">
        <v>169</v>
      </c>
      <c r="AU122" s="6" t="s">
        <v>77</v>
      </c>
    </row>
    <row r="123" spans="2:65" s="6" customFormat="1" ht="13.5" customHeight="1">
      <c r="B123" s="85"/>
      <c r="C123" s="134" t="s">
        <v>278</v>
      </c>
      <c r="D123" s="134" t="s">
        <v>162</v>
      </c>
      <c r="E123" s="135" t="s">
        <v>196</v>
      </c>
      <c r="F123" s="136" t="s">
        <v>881</v>
      </c>
      <c r="G123" s="137" t="s">
        <v>177</v>
      </c>
      <c r="H123" s="138">
        <v>2</v>
      </c>
      <c r="I123" s="139"/>
      <c r="J123" s="140">
        <f>ROUND($I$123*$H$123,2)</f>
        <v>0</v>
      </c>
      <c r="K123" s="136"/>
      <c r="L123" s="85"/>
      <c r="M123" s="141"/>
      <c r="N123" s="142" t="s">
        <v>39</v>
      </c>
      <c r="P123" s="143">
        <f>$O$123*$H$123</f>
        <v>0</v>
      </c>
      <c r="Q123" s="143">
        <v>0</v>
      </c>
      <c r="R123" s="143">
        <f>$Q$123*$H$123</f>
        <v>0</v>
      </c>
      <c r="S123" s="143">
        <v>0</v>
      </c>
      <c r="T123" s="144">
        <f>$S$123*$H$123</f>
        <v>0</v>
      </c>
      <c r="AR123" s="82" t="s">
        <v>268</v>
      </c>
      <c r="AT123" s="82" t="s">
        <v>162</v>
      </c>
      <c r="AU123" s="82" t="s">
        <v>77</v>
      </c>
      <c r="AY123" s="6" t="s">
        <v>159</v>
      </c>
      <c r="BE123" s="145">
        <f>IF($N$123="základní",$J$123,0)</f>
        <v>0</v>
      </c>
      <c r="BF123" s="145">
        <f>IF($N$123="snížená",$J$123,0)</f>
        <v>0</v>
      </c>
      <c r="BG123" s="145">
        <f>IF($N$123="zákl. přenesená",$J$123,0)</f>
        <v>0</v>
      </c>
      <c r="BH123" s="145">
        <f>IF($N$123="sníž. přenesená",$J$123,0)</f>
        <v>0</v>
      </c>
      <c r="BI123" s="145">
        <f>IF($N$123="nulová",$J$123,0)</f>
        <v>0</v>
      </c>
      <c r="BJ123" s="82" t="s">
        <v>75</v>
      </c>
      <c r="BK123" s="145">
        <f>ROUND($I$123*$H$123,2)</f>
        <v>0</v>
      </c>
      <c r="BL123" s="82" t="s">
        <v>268</v>
      </c>
      <c r="BM123" s="82" t="s">
        <v>882</v>
      </c>
    </row>
    <row r="124" spans="2:47" s="6" customFormat="1" ht="14.25" customHeight="1">
      <c r="B124" s="85"/>
      <c r="D124" s="146" t="s">
        <v>169</v>
      </c>
      <c r="F124" s="147" t="s">
        <v>881</v>
      </c>
      <c r="L124" s="85"/>
      <c r="M124" s="148"/>
      <c r="T124" s="149"/>
      <c r="AT124" s="6" t="s">
        <v>169</v>
      </c>
      <c r="AU124" s="6" t="s">
        <v>77</v>
      </c>
    </row>
    <row r="125" spans="2:65" s="6" customFormat="1" ht="13.5" customHeight="1">
      <c r="B125" s="85"/>
      <c r="C125" s="134" t="s">
        <v>284</v>
      </c>
      <c r="D125" s="134" t="s">
        <v>162</v>
      </c>
      <c r="E125" s="135" t="s">
        <v>201</v>
      </c>
      <c r="F125" s="136" t="s">
        <v>883</v>
      </c>
      <c r="G125" s="137" t="s">
        <v>177</v>
      </c>
      <c r="H125" s="138">
        <v>2</v>
      </c>
      <c r="I125" s="139"/>
      <c r="J125" s="140">
        <f>ROUND($I$125*$H$125,2)</f>
        <v>0</v>
      </c>
      <c r="K125" s="136"/>
      <c r="L125" s="85"/>
      <c r="M125" s="141"/>
      <c r="N125" s="142" t="s">
        <v>39</v>
      </c>
      <c r="P125" s="143">
        <f>$O$125*$H$125</f>
        <v>0</v>
      </c>
      <c r="Q125" s="143">
        <v>0</v>
      </c>
      <c r="R125" s="143">
        <f>$Q$125*$H$125</f>
        <v>0</v>
      </c>
      <c r="S125" s="143">
        <v>0</v>
      </c>
      <c r="T125" s="144">
        <f>$S$125*$H$125</f>
        <v>0</v>
      </c>
      <c r="AR125" s="82" t="s">
        <v>268</v>
      </c>
      <c r="AT125" s="82" t="s">
        <v>162</v>
      </c>
      <c r="AU125" s="82" t="s">
        <v>77</v>
      </c>
      <c r="AY125" s="6" t="s">
        <v>159</v>
      </c>
      <c r="BE125" s="145">
        <f>IF($N$125="základní",$J$125,0)</f>
        <v>0</v>
      </c>
      <c r="BF125" s="145">
        <f>IF($N$125="snížená",$J$125,0)</f>
        <v>0</v>
      </c>
      <c r="BG125" s="145">
        <f>IF($N$125="zákl. přenesená",$J$125,0)</f>
        <v>0</v>
      </c>
      <c r="BH125" s="145">
        <f>IF($N$125="sníž. přenesená",$J$125,0)</f>
        <v>0</v>
      </c>
      <c r="BI125" s="145">
        <f>IF($N$125="nulová",$J$125,0)</f>
        <v>0</v>
      </c>
      <c r="BJ125" s="82" t="s">
        <v>75</v>
      </c>
      <c r="BK125" s="145">
        <f>ROUND($I$125*$H$125,2)</f>
        <v>0</v>
      </c>
      <c r="BL125" s="82" t="s">
        <v>268</v>
      </c>
      <c r="BM125" s="82" t="s">
        <v>884</v>
      </c>
    </row>
    <row r="126" spans="2:47" s="6" customFormat="1" ht="14.25" customHeight="1">
      <c r="B126" s="85"/>
      <c r="D126" s="146" t="s">
        <v>169</v>
      </c>
      <c r="F126" s="147" t="s">
        <v>883</v>
      </c>
      <c r="L126" s="85"/>
      <c r="M126" s="148"/>
      <c r="T126" s="149"/>
      <c r="AT126" s="6" t="s">
        <v>169</v>
      </c>
      <c r="AU126" s="6" t="s">
        <v>77</v>
      </c>
    </row>
    <row r="127" spans="2:65" s="6" customFormat="1" ht="13.5" customHeight="1">
      <c r="B127" s="85"/>
      <c r="C127" s="134" t="s">
        <v>290</v>
      </c>
      <c r="D127" s="134" t="s">
        <v>162</v>
      </c>
      <c r="E127" s="135" t="s">
        <v>184</v>
      </c>
      <c r="F127" s="136" t="s">
        <v>885</v>
      </c>
      <c r="G127" s="137" t="s">
        <v>371</v>
      </c>
      <c r="H127" s="138">
        <v>14</v>
      </c>
      <c r="I127" s="139"/>
      <c r="J127" s="140">
        <f>ROUND($I$127*$H$127,2)</f>
        <v>0</v>
      </c>
      <c r="K127" s="136"/>
      <c r="L127" s="85"/>
      <c r="M127" s="141"/>
      <c r="N127" s="142" t="s">
        <v>39</v>
      </c>
      <c r="P127" s="143">
        <f>$O$127*$H$127</f>
        <v>0</v>
      </c>
      <c r="Q127" s="143">
        <v>0</v>
      </c>
      <c r="R127" s="143">
        <f>$Q$127*$H$127</f>
        <v>0</v>
      </c>
      <c r="S127" s="143">
        <v>0</v>
      </c>
      <c r="T127" s="144">
        <f>$S$127*$H$127</f>
        <v>0</v>
      </c>
      <c r="AR127" s="82" t="s">
        <v>268</v>
      </c>
      <c r="AT127" s="82" t="s">
        <v>162</v>
      </c>
      <c r="AU127" s="82" t="s">
        <v>77</v>
      </c>
      <c r="AY127" s="6" t="s">
        <v>159</v>
      </c>
      <c r="BE127" s="145">
        <f>IF($N$127="základní",$J$127,0)</f>
        <v>0</v>
      </c>
      <c r="BF127" s="145">
        <f>IF($N$127="snížená",$J$127,0)</f>
        <v>0</v>
      </c>
      <c r="BG127" s="145">
        <f>IF($N$127="zákl. přenesená",$J$127,0)</f>
        <v>0</v>
      </c>
      <c r="BH127" s="145">
        <f>IF($N$127="sníž. přenesená",$J$127,0)</f>
        <v>0</v>
      </c>
      <c r="BI127" s="145">
        <f>IF($N$127="nulová",$J$127,0)</f>
        <v>0</v>
      </c>
      <c r="BJ127" s="82" t="s">
        <v>75</v>
      </c>
      <c r="BK127" s="145">
        <f>ROUND($I$127*$H$127,2)</f>
        <v>0</v>
      </c>
      <c r="BL127" s="82" t="s">
        <v>268</v>
      </c>
      <c r="BM127" s="82" t="s">
        <v>886</v>
      </c>
    </row>
    <row r="128" spans="2:47" s="6" customFormat="1" ht="14.25" customHeight="1">
      <c r="B128" s="85"/>
      <c r="D128" s="146" t="s">
        <v>169</v>
      </c>
      <c r="F128" s="147" t="s">
        <v>885</v>
      </c>
      <c r="L128" s="85"/>
      <c r="M128" s="148"/>
      <c r="T128" s="149"/>
      <c r="AT128" s="6" t="s">
        <v>169</v>
      </c>
      <c r="AU128" s="6" t="s">
        <v>77</v>
      </c>
    </row>
    <row r="129" spans="2:65" s="6" customFormat="1" ht="13.5" customHeight="1">
      <c r="B129" s="85"/>
      <c r="C129" s="134" t="s">
        <v>7</v>
      </c>
      <c r="D129" s="134" t="s">
        <v>162</v>
      </c>
      <c r="E129" s="135" t="s">
        <v>211</v>
      </c>
      <c r="F129" s="136" t="s">
        <v>887</v>
      </c>
      <c r="G129" s="137" t="s">
        <v>371</v>
      </c>
      <c r="H129" s="138">
        <v>3</v>
      </c>
      <c r="I129" s="139"/>
      <c r="J129" s="140">
        <f>ROUND($I$129*$H$129,2)</f>
        <v>0</v>
      </c>
      <c r="K129" s="136"/>
      <c r="L129" s="85"/>
      <c r="M129" s="141"/>
      <c r="N129" s="142" t="s">
        <v>39</v>
      </c>
      <c r="P129" s="143">
        <f>$O$129*$H$129</f>
        <v>0</v>
      </c>
      <c r="Q129" s="143">
        <v>0</v>
      </c>
      <c r="R129" s="143">
        <f>$Q$129*$H$129</f>
        <v>0</v>
      </c>
      <c r="S129" s="143">
        <v>0</v>
      </c>
      <c r="T129" s="144">
        <f>$S$129*$H$129</f>
        <v>0</v>
      </c>
      <c r="AR129" s="82" t="s">
        <v>268</v>
      </c>
      <c r="AT129" s="82" t="s">
        <v>162</v>
      </c>
      <c r="AU129" s="82" t="s">
        <v>77</v>
      </c>
      <c r="AY129" s="6" t="s">
        <v>159</v>
      </c>
      <c r="BE129" s="145">
        <f>IF($N$129="základní",$J$129,0)</f>
        <v>0</v>
      </c>
      <c r="BF129" s="145">
        <f>IF($N$129="snížená",$J$129,0)</f>
        <v>0</v>
      </c>
      <c r="BG129" s="145">
        <f>IF($N$129="zákl. přenesená",$J$129,0)</f>
        <v>0</v>
      </c>
      <c r="BH129" s="145">
        <f>IF($N$129="sníž. přenesená",$J$129,0)</f>
        <v>0</v>
      </c>
      <c r="BI129" s="145">
        <f>IF($N$129="nulová",$J$129,0)</f>
        <v>0</v>
      </c>
      <c r="BJ129" s="82" t="s">
        <v>75</v>
      </c>
      <c r="BK129" s="145">
        <f>ROUND($I$129*$H$129,2)</f>
        <v>0</v>
      </c>
      <c r="BL129" s="82" t="s">
        <v>268</v>
      </c>
      <c r="BM129" s="82" t="s">
        <v>888</v>
      </c>
    </row>
    <row r="130" spans="2:47" s="6" customFormat="1" ht="14.25" customHeight="1">
      <c r="B130" s="85"/>
      <c r="D130" s="146" t="s">
        <v>169</v>
      </c>
      <c r="F130" s="147" t="s">
        <v>887</v>
      </c>
      <c r="L130" s="85"/>
      <c r="M130" s="148"/>
      <c r="T130" s="149"/>
      <c r="AT130" s="6" t="s">
        <v>169</v>
      </c>
      <c r="AU130" s="6" t="s">
        <v>77</v>
      </c>
    </row>
    <row r="131" spans="2:63" s="123" customFormat="1" ht="30" customHeight="1">
      <c r="B131" s="124"/>
      <c r="D131" s="125" t="s">
        <v>67</v>
      </c>
      <c r="E131" s="132" t="s">
        <v>889</v>
      </c>
      <c r="F131" s="132" t="s">
        <v>890</v>
      </c>
      <c r="J131" s="133">
        <f>$BK$131</f>
        <v>0</v>
      </c>
      <c r="L131" s="124"/>
      <c r="M131" s="128"/>
      <c r="P131" s="129">
        <f>SUM($P$132:$P$168)</f>
        <v>0</v>
      </c>
      <c r="R131" s="129">
        <f>SUM($R$132:$R$168)</f>
        <v>0</v>
      </c>
      <c r="T131" s="130">
        <f>SUM($T$132:$T$168)</f>
        <v>0</v>
      </c>
      <c r="AR131" s="125" t="s">
        <v>77</v>
      </c>
      <c r="AT131" s="125" t="s">
        <v>67</v>
      </c>
      <c r="AU131" s="125" t="s">
        <v>75</v>
      </c>
      <c r="AY131" s="125" t="s">
        <v>159</v>
      </c>
      <c r="BK131" s="131">
        <f>SUM($BK$132:$BK$168)</f>
        <v>0</v>
      </c>
    </row>
    <row r="132" spans="2:65" s="6" customFormat="1" ht="13.5" customHeight="1">
      <c r="B132" s="85"/>
      <c r="C132" s="134" t="s">
        <v>308</v>
      </c>
      <c r="D132" s="134" t="s">
        <v>162</v>
      </c>
      <c r="E132" s="135" t="s">
        <v>891</v>
      </c>
      <c r="F132" s="136" t="s">
        <v>892</v>
      </c>
      <c r="G132" s="137" t="s">
        <v>893</v>
      </c>
      <c r="H132" s="138">
        <v>1</v>
      </c>
      <c r="I132" s="139"/>
      <c r="J132" s="140">
        <f>ROUND($I$132*$H$132,2)</f>
        <v>0</v>
      </c>
      <c r="K132" s="136"/>
      <c r="L132" s="85"/>
      <c r="M132" s="141"/>
      <c r="N132" s="142" t="s">
        <v>39</v>
      </c>
      <c r="P132" s="143">
        <f>$O$132*$H$132</f>
        <v>0</v>
      </c>
      <c r="Q132" s="143">
        <v>0</v>
      </c>
      <c r="R132" s="143">
        <f>$Q$132*$H$132</f>
        <v>0</v>
      </c>
      <c r="S132" s="143">
        <v>0</v>
      </c>
      <c r="T132" s="144">
        <f>$S$132*$H$132</f>
        <v>0</v>
      </c>
      <c r="AR132" s="82" t="s">
        <v>268</v>
      </c>
      <c r="AT132" s="82" t="s">
        <v>162</v>
      </c>
      <c r="AU132" s="82" t="s">
        <v>77</v>
      </c>
      <c r="AY132" s="6" t="s">
        <v>159</v>
      </c>
      <c r="BE132" s="145">
        <f>IF($N$132="základní",$J$132,0)</f>
        <v>0</v>
      </c>
      <c r="BF132" s="145">
        <f>IF($N$132="snížená",$J$132,0)</f>
        <v>0</v>
      </c>
      <c r="BG132" s="145">
        <f>IF($N$132="zákl. přenesená",$J$132,0)</f>
        <v>0</v>
      </c>
      <c r="BH132" s="145">
        <f>IF($N$132="sníž. přenesená",$J$132,0)</f>
        <v>0</v>
      </c>
      <c r="BI132" s="145">
        <f>IF($N$132="nulová",$J$132,0)</f>
        <v>0</v>
      </c>
      <c r="BJ132" s="82" t="s">
        <v>75</v>
      </c>
      <c r="BK132" s="145">
        <f>ROUND($I$132*$H$132,2)</f>
        <v>0</v>
      </c>
      <c r="BL132" s="82" t="s">
        <v>268</v>
      </c>
      <c r="BM132" s="82" t="s">
        <v>894</v>
      </c>
    </row>
    <row r="133" spans="2:47" s="6" customFormat="1" ht="14.25" customHeight="1">
      <c r="B133" s="85"/>
      <c r="D133" s="146" t="s">
        <v>169</v>
      </c>
      <c r="F133" s="147" t="s">
        <v>892</v>
      </c>
      <c r="L133" s="85"/>
      <c r="M133" s="148"/>
      <c r="T133" s="149"/>
      <c r="AT133" s="6" t="s">
        <v>169</v>
      </c>
      <c r="AU133" s="6" t="s">
        <v>77</v>
      </c>
    </row>
    <row r="134" spans="2:65" s="6" customFormat="1" ht="13.5" customHeight="1">
      <c r="B134" s="85"/>
      <c r="C134" s="134" t="s">
        <v>315</v>
      </c>
      <c r="D134" s="134" t="s">
        <v>162</v>
      </c>
      <c r="E134" s="135" t="s">
        <v>895</v>
      </c>
      <c r="F134" s="136" t="s">
        <v>896</v>
      </c>
      <c r="G134" s="137" t="s">
        <v>371</v>
      </c>
      <c r="H134" s="138">
        <v>10</v>
      </c>
      <c r="I134" s="139"/>
      <c r="J134" s="140">
        <f>ROUND($I$134*$H$134,2)</f>
        <v>0</v>
      </c>
      <c r="K134" s="136"/>
      <c r="L134" s="85"/>
      <c r="M134" s="141"/>
      <c r="N134" s="142" t="s">
        <v>39</v>
      </c>
      <c r="P134" s="143">
        <f>$O$134*$H$134</f>
        <v>0</v>
      </c>
      <c r="Q134" s="143">
        <v>0</v>
      </c>
      <c r="R134" s="143">
        <f>$Q$134*$H$134</f>
        <v>0</v>
      </c>
      <c r="S134" s="143">
        <v>0</v>
      </c>
      <c r="T134" s="144">
        <f>$S$134*$H$134</f>
        <v>0</v>
      </c>
      <c r="AR134" s="82" t="s">
        <v>268</v>
      </c>
      <c r="AT134" s="82" t="s">
        <v>162</v>
      </c>
      <c r="AU134" s="82" t="s">
        <v>77</v>
      </c>
      <c r="AY134" s="6" t="s">
        <v>159</v>
      </c>
      <c r="BE134" s="145">
        <f>IF($N$134="základní",$J$134,0)</f>
        <v>0</v>
      </c>
      <c r="BF134" s="145">
        <f>IF($N$134="snížená",$J$134,0)</f>
        <v>0</v>
      </c>
      <c r="BG134" s="145">
        <f>IF($N$134="zákl. přenesená",$J$134,0)</f>
        <v>0</v>
      </c>
      <c r="BH134" s="145">
        <f>IF($N$134="sníž. přenesená",$J$134,0)</f>
        <v>0</v>
      </c>
      <c r="BI134" s="145">
        <f>IF($N$134="nulová",$J$134,0)</f>
        <v>0</v>
      </c>
      <c r="BJ134" s="82" t="s">
        <v>75</v>
      </c>
      <c r="BK134" s="145">
        <f>ROUND($I$134*$H$134,2)</f>
        <v>0</v>
      </c>
      <c r="BL134" s="82" t="s">
        <v>268</v>
      </c>
      <c r="BM134" s="82" t="s">
        <v>897</v>
      </c>
    </row>
    <row r="135" spans="2:47" s="6" customFormat="1" ht="14.25" customHeight="1">
      <c r="B135" s="85"/>
      <c r="D135" s="146" t="s">
        <v>169</v>
      </c>
      <c r="F135" s="147" t="s">
        <v>896</v>
      </c>
      <c r="L135" s="85"/>
      <c r="M135" s="148"/>
      <c r="T135" s="149"/>
      <c r="AT135" s="6" t="s">
        <v>169</v>
      </c>
      <c r="AU135" s="6" t="s">
        <v>77</v>
      </c>
    </row>
    <row r="136" spans="2:65" s="6" customFormat="1" ht="13.5" customHeight="1">
      <c r="B136" s="85"/>
      <c r="C136" s="134" t="s">
        <v>321</v>
      </c>
      <c r="D136" s="134" t="s">
        <v>162</v>
      </c>
      <c r="E136" s="135" t="s">
        <v>898</v>
      </c>
      <c r="F136" s="136" t="s">
        <v>899</v>
      </c>
      <c r="G136" s="137" t="s">
        <v>371</v>
      </c>
      <c r="H136" s="138">
        <v>3</v>
      </c>
      <c r="I136" s="139"/>
      <c r="J136" s="140">
        <f>ROUND($I$136*$H$136,2)</f>
        <v>0</v>
      </c>
      <c r="K136" s="136"/>
      <c r="L136" s="85"/>
      <c r="M136" s="141"/>
      <c r="N136" s="142" t="s">
        <v>39</v>
      </c>
      <c r="P136" s="143">
        <f>$O$136*$H$136</f>
        <v>0</v>
      </c>
      <c r="Q136" s="143">
        <v>0</v>
      </c>
      <c r="R136" s="143">
        <f>$Q$136*$H$136</f>
        <v>0</v>
      </c>
      <c r="S136" s="143">
        <v>0</v>
      </c>
      <c r="T136" s="144">
        <f>$S$136*$H$136</f>
        <v>0</v>
      </c>
      <c r="AR136" s="82" t="s">
        <v>268</v>
      </c>
      <c r="AT136" s="82" t="s">
        <v>162</v>
      </c>
      <c r="AU136" s="82" t="s">
        <v>77</v>
      </c>
      <c r="AY136" s="6" t="s">
        <v>159</v>
      </c>
      <c r="BE136" s="145">
        <f>IF($N$136="základní",$J$136,0)</f>
        <v>0</v>
      </c>
      <c r="BF136" s="145">
        <f>IF($N$136="snížená",$J$136,0)</f>
        <v>0</v>
      </c>
      <c r="BG136" s="145">
        <f>IF($N$136="zákl. přenesená",$J$136,0)</f>
        <v>0</v>
      </c>
      <c r="BH136" s="145">
        <f>IF($N$136="sníž. přenesená",$J$136,0)</f>
        <v>0</v>
      </c>
      <c r="BI136" s="145">
        <f>IF($N$136="nulová",$J$136,0)</f>
        <v>0</v>
      </c>
      <c r="BJ136" s="82" t="s">
        <v>75</v>
      </c>
      <c r="BK136" s="145">
        <f>ROUND($I$136*$H$136,2)</f>
        <v>0</v>
      </c>
      <c r="BL136" s="82" t="s">
        <v>268</v>
      </c>
      <c r="BM136" s="82" t="s">
        <v>900</v>
      </c>
    </row>
    <row r="137" spans="2:47" s="6" customFormat="1" ht="14.25" customHeight="1">
      <c r="B137" s="85"/>
      <c r="D137" s="146" t="s">
        <v>169</v>
      </c>
      <c r="F137" s="147" t="s">
        <v>899</v>
      </c>
      <c r="L137" s="85"/>
      <c r="M137" s="148"/>
      <c r="T137" s="149"/>
      <c r="AT137" s="6" t="s">
        <v>169</v>
      </c>
      <c r="AU137" s="6" t="s">
        <v>77</v>
      </c>
    </row>
    <row r="138" spans="2:65" s="6" customFormat="1" ht="13.5" customHeight="1">
      <c r="B138" s="85"/>
      <c r="C138" s="134" t="s">
        <v>328</v>
      </c>
      <c r="D138" s="134" t="s">
        <v>162</v>
      </c>
      <c r="E138" s="135" t="s">
        <v>901</v>
      </c>
      <c r="F138" s="136" t="s">
        <v>902</v>
      </c>
      <c r="G138" s="137" t="s">
        <v>371</v>
      </c>
      <c r="H138" s="138">
        <v>68</v>
      </c>
      <c r="I138" s="139"/>
      <c r="J138" s="140">
        <f>ROUND($I$138*$H$138,2)</f>
        <v>0</v>
      </c>
      <c r="K138" s="136"/>
      <c r="L138" s="85"/>
      <c r="M138" s="141"/>
      <c r="N138" s="142" t="s">
        <v>39</v>
      </c>
      <c r="P138" s="143">
        <f>$O$138*$H$138</f>
        <v>0</v>
      </c>
      <c r="Q138" s="143">
        <v>0</v>
      </c>
      <c r="R138" s="143">
        <f>$Q$138*$H$138</f>
        <v>0</v>
      </c>
      <c r="S138" s="143">
        <v>0</v>
      </c>
      <c r="T138" s="144">
        <f>$S$138*$H$138</f>
        <v>0</v>
      </c>
      <c r="AR138" s="82" t="s">
        <v>268</v>
      </c>
      <c r="AT138" s="82" t="s">
        <v>162</v>
      </c>
      <c r="AU138" s="82" t="s">
        <v>77</v>
      </c>
      <c r="AY138" s="6" t="s">
        <v>159</v>
      </c>
      <c r="BE138" s="145">
        <f>IF($N$138="základní",$J$138,0)</f>
        <v>0</v>
      </c>
      <c r="BF138" s="145">
        <f>IF($N$138="snížená",$J$138,0)</f>
        <v>0</v>
      </c>
      <c r="BG138" s="145">
        <f>IF($N$138="zákl. přenesená",$J$138,0)</f>
        <v>0</v>
      </c>
      <c r="BH138" s="145">
        <f>IF($N$138="sníž. přenesená",$J$138,0)</f>
        <v>0</v>
      </c>
      <c r="BI138" s="145">
        <f>IF($N$138="nulová",$J$138,0)</f>
        <v>0</v>
      </c>
      <c r="BJ138" s="82" t="s">
        <v>75</v>
      </c>
      <c r="BK138" s="145">
        <f>ROUND($I$138*$H$138,2)</f>
        <v>0</v>
      </c>
      <c r="BL138" s="82" t="s">
        <v>268</v>
      </c>
      <c r="BM138" s="82" t="s">
        <v>903</v>
      </c>
    </row>
    <row r="139" spans="2:47" s="6" customFormat="1" ht="14.25" customHeight="1">
      <c r="B139" s="85"/>
      <c r="D139" s="146" t="s">
        <v>169</v>
      </c>
      <c r="F139" s="147" t="s">
        <v>902</v>
      </c>
      <c r="L139" s="85"/>
      <c r="M139" s="148"/>
      <c r="T139" s="149"/>
      <c r="AT139" s="6" t="s">
        <v>169</v>
      </c>
      <c r="AU139" s="6" t="s">
        <v>77</v>
      </c>
    </row>
    <row r="140" spans="2:65" s="6" customFormat="1" ht="13.5" customHeight="1">
      <c r="B140" s="85"/>
      <c r="C140" s="134" t="s">
        <v>335</v>
      </c>
      <c r="D140" s="134" t="s">
        <v>162</v>
      </c>
      <c r="E140" s="135" t="s">
        <v>904</v>
      </c>
      <c r="F140" s="136" t="s">
        <v>905</v>
      </c>
      <c r="G140" s="137" t="s">
        <v>177</v>
      </c>
      <c r="H140" s="138">
        <v>5</v>
      </c>
      <c r="I140" s="139"/>
      <c r="J140" s="140">
        <f>ROUND($I$140*$H$140,2)</f>
        <v>0</v>
      </c>
      <c r="K140" s="136"/>
      <c r="L140" s="85"/>
      <c r="M140" s="141"/>
      <c r="N140" s="142" t="s">
        <v>39</v>
      </c>
      <c r="P140" s="143">
        <f>$O$140*$H$140</f>
        <v>0</v>
      </c>
      <c r="Q140" s="143">
        <v>0</v>
      </c>
      <c r="R140" s="143">
        <f>$Q$140*$H$140</f>
        <v>0</v>
      </c>
      <c r="S140" s="143">
        <v>0</v>
      </c>
      <c r="T140" s="144">
        <f>$S$140*$H$140</f>
        <v>0</v>
      </c>
      <c r="AR140" s="82" t="s">
        <v>268</v>
      </c>
      <c r="AT140" s="82" t="s">
        <v>162</v>
      </c>
      <c r="AU140" s="82" t="s">
        <v>77</v>
      </c>
      <c r="AY140" s="6" t="s">
        <v>159</v>
      </c>
      <c r="BE140" s="145">
        <f>IF($N$140="základní",$J$140,0)</f>
        <v>0</v>
      </c>
      <c r="BF140" s="145">
        <f>IF($N$140="snížená",$J$140,0)</f>
        <v>0</v>
      </c>
      <c r="BG140" s="145">
        <f>IF($N$140="zákl. přenesená",$J$140,0)</f>
        <v>0</v>
      </c>
      <c r="BH140" s="145">
        <f>IF($N$140="sníž. přenesená",$J$140,0)</f>
        <v>0</v>
      </c>
      <c r="BI140" s="145">
        <f>IF($N$140="nulová",$J$140,0)</f>
        <v>0</v>
      </c>
      <c r="BJ140" s="82" t="s">
        <v>75</v>
      </c>
      <c r="BK140" s="145">
        <f>ROUND($I$140*$H$140,2)</f>
        <v>0</v>
      </c>
      <c r="BL140" s="82" t="s">
        <v>268</v>
      </c>
      <c r="BM140" s="82" t="s">
        <v>906</v>
      </c>
    </row>
    <row r="141" spans="2:47" s="6" customFormat="1" ht="14.25" customHeight="1">
      <c r="B141" s="85"/>
      <c r="D141" s="146" t="s">
        <v>169</v>
      </c>
      <c r="F141" s="147" t="s">
        <v>905</v>
      </c>
      <c r="L141" s="85"/>
      <c r="M141" s="148"/>
      <c r="T141" s="149"/>
      <c r="AT141" s="6" t="s">
        <v>169</v>
      </c>
      <c r="AU141" s="6" t="s">
        <v>77</v>
      </c>
    </row>
    <row r="142" spans="2:65" s="6" customFormat="1" ht="13.5" customHeight="1">
      <c r="B142" s="85"/>
      <c r="C142" s="134" t="s">
        <v>341</v>
      </c>
      <c r="D142" s="134" t="s">
        <v>162</v>
      </c>
      <c r="E142" s="135" t="s">
        <v>907</v>
      </c>
      <c r="F142" s="136" t="s">
        <v>908</v>
      </c>
      <c r="G142" s="137" t="s">
        <v>909</v>
      </c>
      <c r="H142" s="138">
        <v>11</v>
      </c>
      <c r="I142" s="139"/>
      <c r="J142" s="140">
        <f>ROUND($I$142*$H$142,2)</f>
        <v>0</v>
      </c>
      <c r="K142" s="136"/>
      <c r="L142" s="85"/>
      <c r="M142" s="141"/>
      <c r="N142" s="142" t="s">
        <v>39</v>
      </c>
      <c r="P142" s="143">
        <f>$O$142*$H$142</f>
        <v>0</v>
      </c>
      <c r="Q142" s="143">
        <v>0</v>
      </c>
      <c r="R142" s="143">
        <f>$Q$142*$H$142</f>
        <v>0</v>
      </c>
      <c r="S142" s="143">
        <v>0</v>
      </c>
      <c r="T142" s="144">
        <f>$S$142*$H$142</f>
        <v>0</v>
      </c>
      <c r="AR142" s="82" t="s">
        <v>268</v>
      </c>
      <c r="AT142" s="82" t="s">
        <v>162</v>
      </c>
      <c r="AU142" s="82" t="s">
        <v>77</v>
      </c>
      <c r="AY142" s="6" t="s">
        <v>159</v>
      </c>
      <c r="BE142" s="145">
        <f>IF($N$142="základní",$J$142,0)</f>
        <v>0</v>
      </c>
      <c r="BF142" s="145">
        <f>IF($N$142="snížená",$J$142,0)</f>
        <v>0</v>
      </c>
      <c r="BG142" s="145">
        <f>IF($N$142="zákl. přenesená",$J$142,0)</f>
        <v>0</v>
      </c>
      <c r="BH142" s="145">
        <f>IF($N$142="sníž. přenesená",$J$142,0)</f>
        <v>0</v>
      </c>
      <c r="BI142" s="145">
        <f>IF($N$142="nulová",$J$142,0)</f>
        <v>0</v>
      </c>
      <c r="BJ142" s="82" t="s">
        <v>75</v>
      </c>
      <c r="BK142" s="145">
        <f>ROUND($I$142*$H$142,2)</f>
        <v>0</v>
      </c>
      <c r="BL142" s="82" t="s">
        <v>268</v>
      </c>
      <c r="BM142" s="82" t="s">
        <v>910</v>
      </c>
    </row>
    <row r="143" spans="2:47" s="6" customFormat="1" ht="14.25" customHeight="1">
      <c r="B143" s="85"/>
      <c r="D143" s="146" t="s">
        <v>169</v>
      </c>
      <c r="F143" s="147" t="s">
        <v>908</v>
      </c>
      <c r="L143" s="85"/>
      <c r="M143" s="148"/>
      <c r="T143" s="149"/>
      <c r="AT143" s="6" t="s">
        <v>169</v>
      </c>
      <c r="AU143" s="6" t="s">
        <v>77</v>
      </c>
    </row>
    <row r="144" spans="2:65" s="6" customFormat="1" ht="13.5" customHeight="1">
      <c r="B144" s="85"/>
      <c r="C144" s="134" t="s">
        <v>348</v>
      </c>
      <c r="D144" s="134" t="s">
        <v>162</v>
      </c>
      <c r="E144" s="135" t="s">
        <v>911</v>
      </c>
      <c r="F144" s="136" t="s">
        <v>912</v>
      </c>
      <c r="G144" s="137" t="s">
        <v>371</v>
      </c>
      <c r="H144" s="138">
        <v>200</v>
      </c>
      <c r="I144" s="139"/>
      <c r="J144" s="140">
        <f>ROUND($I$144*$H$144,2)</f>
        <v>0</v>
      </c>
      <c r="K144" s="136"/>
      <c r="L144" s="85"/>
      <c r="M144" s="141"/>
      <c r="N144" s="142" t="s">
        <v>39</v>
      </c>
      <c r="P144" s="143">
        <f>$O$144*$H$144</f>
        <v>0</v>
      </c>
      <c r="Q144" s="143">
        <v>0</v>
      </c>
      <c r="R144" s="143">
        <f>$Q$144*$H$144</f>
        <v>0</v>
      </c>
      <c r="S144" s="143">
        <v>0</v>
      </c>
      <c r="T144" s="144">
        <f>$S$144*$H$144</f>
        <v>0</v>
      </c>
      <c r="AR144" s="82" t="s">
        <v>268</v>
      </c>
      <c r="AT144" s="82" t="s">
        <v>162</v>
      </c>
      <c r="AU144" s="82" t="s">
        <v>77</v>
      </c>
      <c r="AY144" s="6" t="s">
        <v>159</v>
      </c>
      <c r="BE144" s="145">
        <f>IF($N$144="základní",$J$144,0)</f>
        <v>0</v>
      </c>
      <c r="BF144" s="145">
        <f>IF($N$144="snížená",$J$144,0)</f>
        <v>0</v>
      </c>
      <c r="BG144" s="145">
        <f>IF($N$144="zákl. přenesená",$J$144,0)</f>
        <v>0</v>
      </c>
      <c r="BH144" s="145">
        <f>IF($N$144="sníž. přenesená",$J$144,0)</f>
        <v>0</v>
      </c>
      <c r="BI144" s="145">
        <f>IF($N$144="nulová",$J$144,0)</f>
        <v>0</v>
      </c>
      <c r="BJ144" s="82" t="s">
        <v>75</v>
      </c>
      <c r="BK144" s="145">
        <f>ROUND($I$144*$H$144,2)</f>
        <v>0</v>
      </c>
      <c r="BL144" s="82" t="s">
        <v>268</v>
      </c>
      <c r="BM144" s="82" t="s">
        <v>913</v>
      </c>
    </row>
    <row r="145" spans="2:47" s="6" customFormat="1" ht="14.25" customHeight="1">
      <c r="B145" s="85"/>
      <c r="D145" s="146" t="s">
        <v>169</v>
      </c>
      <c r="F145" s="147" t="s">
        <v>912</v>
      </c>
      <c r="L145" s="85"/>
      <c r="M145" s="148"/>
      <c r="T145" s="149"/>
      <c r="AT145" s="6" t="s">
        <v>169</v>
      </c>
      <c r="AU145" s="6" t="s">
        <v>77</v>
      </c>
    </row>
    <row r="146" spans="2:65" s="6" customFormat="1" ht="13.5" customHeight="1">
      <c r="B146" s="85"/>
      <c r="C146" s="134" t="s">
        <v>355</v>
      </c>
      <c r="D146" s="134" t="s">
        <v>162</v>
      </c>
      <c r="E146" s="135" t="s">
        <v>914</v>
      </c>
      <c r="F146" s="136" t="s">
        <v>915</v>
      </c>
      <c r="G146" s="137" t="s">
        <v>371</v>
      </c>
      <c r="H146" s="138">
        <v>200</v>
      </c>
      <c r="I146" s="139"/>
      <c r="J146" s="140">
        <f>ROUND($I$146*$H$146,2)</f>
        <v>0</v>
      </c>
      <c r="K146" s="136"/>
      <c r="L146" s="85"/>
      <c r="M146" s="141"/>
      <c r="N146" s="142" t="s">
        <v>39</v>
      </c>
      <c r="P146" s="143">
        <f>$O$146*$H$146</f>
        <v>0</v>
      </c>
      <c r="Q146" s="143">
        <v>0</v>
      </c>
      <c r="R146" s="143">
        <f>$Q$146*$H$146</f>
        <v>0</v>
      </c>
      <c r="S146" s="143">
        <v>0</v>
      </c>
      <c r="T146" s="144">
        <f>$S$146*$H$146</f>
        <v>0</v>
      </c>
      <c r="AR146" s="82" t="s">
        <v>268</v>
      </c>
      <c r="AT146" s="82" t="s">
        <v>162</v>
      </c>
      <c r="AU146" s="82" t="s">
        <v>77</v>
      </c>
      <c r="AY146" s="6" t="s">
        <v>159</v>
      </c>
      <c r="BE146" s="145">
        <f>IF($N$146="základní",$J$146,0)</f>
        <v>0</v>
      </c>
      <c r="BF146" s="145">
        <f>IF($N$146="snížená",$J$146,0)</f>
        <v>0</v>
      </c>
      <c r="BG146" s="145">
        <f>IF($N$146="zákl. přenesená",$J$146,0)</f>
        <v>0</v>
      </c>
      <c r="BH146" s="145">
        <f>IF($N$146="sníž. přenesená",$J$146,0)</f>
        <v>0</v>
      </c>
      <c r="BI146" s="145">
        <f>IF($N$146="nulová",$J$146,0)</f>
        <v>0</v>
      </c>
      <c r="BJ146" s="82" t="s">
        <v>75</v>
      </c>
      <c r="BK146" s="145">
        <f>ROUND($I$146*$H$146,2)</f>
        <v>0</v>
      </c>
      <c r="BL146" s="82" t="s">
        <v>268</v>
      </c>
      <c r="BM146" s="82" t="s">
        <v>916</v>
      </c>
    </row>
    <row r="147" spans="2:47" s="6" customFormat="1" ht="14.25" customHeight="1">
      <c r="B147" s="85"/>
      <c r="D147" s="146" t="s">
        <v>169</v>
      </c>
      <c r="F147" s="147" t="s">
        <v>915</v>
      </c>
      <c r="L147" s="85"/>
      <c r="M147" s="148"/>
      <c r="T147" s="149"/>
      <c r="AT147" s="6" t="s">
        <v>169</v>
      </c>
      <c r="AU147" s="6" t="s">
        <v>77</v>
      </c>
    </row>
    <row r="148" spans="2:65" s="6" customFormat="1" ht="13.5" customHeight="1">
      <c r="B148" s="85"/>
      <c r="C148" s="134" t="s">
        <v>368</v>
      </c>
      <c r="D148" s="134" t="s">
        <v>162</v>
      </c>
      <c r="E148" s="135" t="s">
        <v>917</v>
      </c>
      <c r="F148" s="136" t="s">
        <v>918</v>
      </c>
      <c r="G148" s="137" t="s">
        <v>428</v>
      </c>
      <c r="H148" s="138">
        <v>0.3</v>
      </c>
      <c r="I148" s="139"/>
      <c r="J148" s="140">
        <f>ROUND($I$148*$H$148,2)</f>
        <v>0</v>
      </c>
      <c r="K148" s="136"/>
      <c r="L148" s="85"/>
      <c r="M148" s="141"/>
      <c r="N148" s="142" t="s">
        <v>39</v>
      </c>
      <c r="P148" s="143">
        <f>$O$148*$H$148</f>
        <v>0</v>
      </c>
      <c r="Q148" s="143">
        <v>0</v>
      </c>
      <c r="R148" s="143">
        <f>$Q$148*$H$148</f>
        <v>0</v>
      </c>
      <c r="S148" s="143">
        <v>0</v>
      </c>
      <c r="T148" s="144">
        <f>$S$148*$H$148</f>
        <v>0</v>
      </c>
      <c r="AR148" s="82" t="s">
        <v>268</v>
      </c>
      <c r="AT148" s="82" t="s">
        <v>162</v>
      </c>
      <c r="AU148" s="82" t="s">
        <v>77</v>
      </c>
      <c r="AY148" s="6" t="s">
        <v>159</v>
      </c>
      <c r="BE148" s="145">
        <f>IF($N$148="základní",$J$148,0)</f>
        <v>0</v>
      </c>
      <c r="BF148" s="145">
        <f>IF($N$148="snížená",$J$148,0)</f>
        <v>0</v>
      </c>
      <c r="BG148" s="145">
        <f>IF($N$148="zákl. přenesená",$J$148,0)</f>
        <v>0</v>
      </c>
      <c r="BH148" s="145">
        <f>IF($N$148="sníž. přenesená",$J$148,0)</f>
        <v>0</v>
      </c>
      <c r="BI148" s="145">
        <f>IF($N$148="nulová",$J$148,0)</f>
        <v>0</v>
      </c>
      <c r="BJ148" s="82" t="s">
        <v>75</v>
      </c>
      <c r="BK148" s="145">
        <f>ROUND($I$148*$H$148,2)</f>
        <v>0</v>
      </c>
      <c r="BL148" s="82" t="s">
        <v>268</v>
      </c>
      <c r="BM148" s="82" t="s">
        <v>919</v>
      </c>
    </row>
    <row r="149" spans="2:47" s="6" customFormat="1" ht="14.25" customHeight="1">
      <c r="B149" s="85"/>
      <c r="D149" s="146" t="s">
        <v>169</v>
      </c>
      <c r="F149" s="147" t="s">
        <v>918</v>
      </c>
      <c r="L149" s="85"/>
      <c r="M149" s="148"/>
      <c r="T149" s="149"/>
      <c r="AT149" s="6" t="s">
        <v>169</v>
      </c>
      <c r="AU149" s="6" t="s">
        <v>77</v>
      </c>
    </row>
    <row r="150" spans="2:47" s="6" customFormat="1" ht="28.5" customHeight="1">
      <c r="B150" s="85"/>
      <c r="D150" s="151" t="s">
        <v>441</v>
      </c>
      <c r="F150" s="178" t="s">
        <v>920</v>
      </c>
      <c r="L150" s="85"/>
      <c r="M150" s="148"/>
      <c r="T150" s="149"/>
      <c r="AT150" s="6" t="s">
        <v>441</v>
      </c>
      <c r="AU150" s="6" t="s">
        <v>77</v>
      </c>
    </row>
    <row r="151" spans="2:65" s="6" customFormat="1" ht="13.5" customHeight="1">
      <c r="B151" s="85"/>
      <c r="C151" s="134" t="s">
        <v>375</v>
      </c>
      <c r="D151" s="134" t="s">
        <v>162</v>
      </c>
      <c r="E151" s="135" t="s">
        <v>921</v>
      </c>
      <c r="F151" s="136" t="s">
        <v>922</v>
      </c>
      <c r="G151" s="137" t="s">
        <v>428</v>
      </c>
      <c r="H151" s="138">
        <v>0.35</v>
      </c>
      <c r="I151" s="139"/>
      <c r="J151" s="140">
        <f>ROUND($I$151*$H$151,2)</f>
        <v>0</v>
      </c>
      <c r="K151" s="136"/>
      <c r="L151" s="85"/>
      <c r="M151" s="141"/>
      <c r="N151" s="142" t="s">
        <v>39</v>
      </c>
      <c r="P151" s="143">
        <f>$O$151*$H$151</f>
        <v>0</v>
      </c>
      <c r="Q151" s="143">
        <v>0</v>
      </c>
      <c r="R151" s="143">
        <f>$Q$151*$H$151</f>
        <v>0</v>
      </c>
      <c r="S151" s="143">
        <v>0</v>
      </c>
      <c r="T151" s="144">
        <f>$S$151*$H$151</f>
        <v>0</v>
      </c>
      <c r="AR151" s="82" t="s">
        <v>268</v>
      </c>
      <c r="AT151" s="82" t="s">
        <v>162</v>
      </c>
      <c r="AU151" s="82" t="s">
        <v>77</v>
      </c>
      <c r="AY151" s="6" t="s">
        <v>159</v>
      </c>
      <c r="BE151" s="145">
        <f>IF($N$151="základní",$J$151,0)</f>
        <v>0</v>
      </c>
      <c r="BF151" s="145">
        <f>IF($N$151="snížená",$J$151,0)</f>
        <v>0</v>
      </c>
      <c r="BG151" s="145">
        <f>IF($N$151="zákl. přenesená",$J$151,0)</f>
        <v>0</v>
      </c>
      <c r="BH151" s="145">
        <f>IF($N$151="sníž. přenesená",$J$151,0)</f>
        <v>0</v>
      </c>
      <c r="BI151" s="145">
        <f>IF($N$151="nulová",$J$151,0)</f>
        <v>0</v>
      </c>
      <c r="BJ151" s="82" t="s">
        <v>75</v>
      </c>
      <c r="BK151" s="145">
        <f>ROUND($I$151*$H$151,2)</f>
        <v>0</v>
      </c>
      <c r="BL151" s="82" t="s">
        <v>268</v>
      </c>
      <c r="BM151" s="82" t="s">
        <v>923</v>
      </c>
    </row>
    <row r="152" spans="2:47" s="6" customFormat="1" ht="14.25" customHeight="1">
      <c r="B152" s="85"/>
      <c r="D152" s="146" t="s">
        <v>169</v>
      </c>
      <c r="F152" s="147" t="s">
        <v>922</v>
      </c>
      <c r="L152" s="85"/>
      <c r="M152" s="148"/>
      <c r="T152" s="149"/>
      <c r="AT152" s="6" t="s">
        <v>169</v>
      </c>
      <c r="AU152" s="6" t="s">
        <v>77</v>
      </c>
    </row>
    <row r="153" spans="2:65" s="6" customFormat="1" ht="13.5" customHeight="1">
      <c r="B153" s="85"/>
      <c r="C153" s="134" t="s">
        <v>381</v>
      </c>
      <c r="D153" s="134" t="s">
        <v>162</v>
      </c>
      <c r="E153" s="135" t="s">
        <v>924</v>
      </c>
      <c r="F153" s="136" t="s">
        <v>925</v>
      </c>
      <c r="G153" s="137" t="s">
        <v>371</v>
      </c>
      <c r="H153" s="138">
        <v>68</v>
      </c>
      <c r="I153" s="139"/>
      <c r="J153" s="140">
        <f>ROUND($I$153*$H$153,2)</f>
        <v>0</v>
      </c>
      <c r="K153" s="136"/>
      <c r="L153" s="85"/>
      <c r="M153" s="141"/>
      <c r="N153" s="142" t="s">
        <v>39</v>
      </c>
      <c r="P153" s="143">
        <f>$O$153*$H$153</f>
        <v>0</v>
      </c>
      <c r="Q153" s="143">
        <v>0</v>
      </c>
      <c r="R153" s="143">
        <f>$Q$153*$H$153</f>
        <v>0</v>
      </c>
      <c r="S153" s="143">
        <v>0</v>
      </c>
      <c r="T153" s="144">
        <f>$S$153*$H$153</f>
        <v>0</v>
      </c>
      <c r="AR153" s="82" t="s">
        <v>268</v>
      </c>
      <c r="AT153" s="82" t="s">
        <v>162</v>
      </c>
      <c r="AU153" s="82" t="s">
        <v>77</v>
      </c>
      <c r="AY153" s="6" t="s">
        <v>159</v>
      </c>
      <c r="BE153" s="145">
        <f>IF($N$153="základní",$J$153,0)</f>
        <v>0</v>
      </c>
      <c r="BF153" s="145">
        <f>IF($N$153="snížená",$J$153,0)</f>
        <v>0</v>
      </c>
      <c r="BG153" s="145">
        <f>IF($N$153="zákl. přenesená",$J$153,0)</f>
        <v>0</v>
      </c>
      <c r="BH153" s="145">
        <f>IF($N$153="sníž. přenesená",$J$153,0)</f>
        <v>0</v>
      </c>
      <c r="BI153" s="145">
        <f>IF($N$153="nulová",$J$153,0)</f>
        <v>0</v>
      </c>
      <c r="BJ153" s="82" t="s">
        <v>75</v>
      </c>
      <c r="BK153" s="145">
        <f>ROUND($I$153*$H$153,2)</f>
        <v>0</v>
      </c>
      <c r="BL153" s="82" t="s">
        <v>268</v>
      </c>
      <c r="BM153" s="82" t="s">
        <v>926</v>
      </c>
    </row>
    <row r="154" spans="2:47" s="6" customFormat="1" ht="14.25" customHeight="1">
      <c r="B154" s="85"/>
      <c r="D154" s="146" t="s">
        <v>169</v>
      </c>
      <c r="F154" s="147" t="s">
        <v>925</v>
      </c>
      <c r="L154" s="85"/>
      <c r="M154" s="148"/>
      <c r="T154" s="149"/>
      <c r="AT154" s="6" t="s">
        <v>169</v>
      </c>
      <c r="AU154" s="6" t="s">
        <v>77</v>
      </c>
    </row>
    <row r="155" spans="2:65" s="6" customFormat="1" ht="13.5" customHeight="1">
      <c r="B155" s="85"/>
      <c r="C155" s="134" t="s">
        <v>387</v>
      </c>
      <c r="D155" s="134" t="s">
        <v>162</v>
      </c>
      <c r="E155" s="135" t="s">
        <v>927</v>
      </c>
      <c r="F155" s="136" t="s">
        <v>928</v>
      </c>
      <c r="G155" s="137" t="s">
        <v>177</v>
      </c>
      <c r="H155" s="138">
        <v>13</v>
      </c>
      <c r="I155" s="139"/>
      <c r="J155" s="140">
        <f>ROUND($I$155*$H$155,2)</f>
        <v>0</v>
      </c>
      <c r="K155" s="136"/>
      <c r="L155" s="85"/>
      <c r="M155" s="141"/>
      <c r="N155" s="142" t="s">
        <v>39</v>
      </c>
      <c r="P155" s="143">
        <f>$O$155*$H$155</f>
        <v>0</v>
      </c>
      <c r="Q155" s="143">
        <v>0</v>
      </c>
      <c r="R155" s="143">
        <f>$Q$155*$H$155</f>
        <v>0</v>
      </c>
      <c r="S155" s="143">
        <v>0</v>
      </c>
      <c r="T155" s="144">
        <f>$S$155*$H$155</f>
        <v>0</v>
      </c>
      <c r="AR155" s="82" t="s">
        <v>268</v>
      </c>
      <c r="AT155" s="82" t="s">
        <v>162</v>
      </c>
      <c r="AU155" s="82" t="s">
        <v>77</v>
      </c>
      <c r="AY155" s="6" t="s">
        <v>159</v>
      </c>
      <c r="BE155" s="145">
        <f>IF($N$155="základní",$J$155,0)</f>
        <v>0</v>
      </c>
      <c r="BF155" s="145">
        <f>IF($N$155="snížená",$J$155,0)</f>
        <v>0</v>
      </c>
      <c r="BG155" s="145">
        <f>IF($N$155="zákl. přenesená",$J$155,0)</f>
        <v>0</v>
      </c>
      <c r="BH155" s="145">
        <f>IF($N$155="sníž. přenesená",$J$155,0)</f>
        <v>0</v>
      </c>
      <c r="BI155" s="145">
        <f>IF($N$155="nulová",$J$155,0)</f>
        <v>0</v>
      </c>
      <c r="BJ155" s="82" t="s">
        <v>75</v>
      </c>
      <c r="BK155" s="145">
        <f>ROUND($I$155*$H$155,2)</f>
        <v>0</v>
      </c>
      <c r="BL155" s="82" t="s">
        <v>268</v>
      </c>
      <c r="BM155" s="82" t="s">
        <v>929</v>
      </c>
    </row>
    <row r="156" spans="2:47" s="6" customFormat="1" ht="14.25" customHeight="1">
      <c r="B156" s="85"/>
      <c r="D156" s="146" t="s">
        <v>169</v>
      </c>
      <c r="F156" s="147" t="s">
        <v>928</v>
      </c>
      <c r="L156" s="85"/>
      <c r="M156" s="148"/>
      <c r="T156" s="149"/>
      <c r="AT156" s="6" t="s">
        <v>169</v>
      </c>
      <c r="AU156" s="6" t="s">
        <v>77</v>
      </c>
    </row>
    <row r="157" spans="2:65" s="6" customFormat="1" ht="13.5" customHeight="1">
      <c r="B157" s="85"/>
      <c r="C157" s="134" t="s">
        <v>398</v>
      </c>
      <c r="D157" s="134" t="s">
        <v>162</v>
      </c>
      <c r="E157" s="135" t="s">
        <v>930</v>
      </c>
      <c r="F157" s="136" t="s">
        <v>931</v>
      </c>
      <c r="G157" s="137" t="s">
        <v>177</v>
      </c>
      <c r="H157" s="138">
        <v>6</v>
      </c>
      <c r="I157" s="139"/>
      <c r="J157" s="140">
        <f>ROUND($I$157*$H$157,2)</f>
        <v>0</v>
      </c>
      <c r="K157" s="136"/>
      <c r="L157" s="85"/>
      <c r="M157" s="141"/>
      <c r="N157" s="142" t="s">
        <v>39</v>
      </c>
      <c r="P157" s="143">
        <f>$O$157*$H$157</f>
        <v>0</v>
      </c>
      <c r="Q157" s="143">
        <v>0</v>
      </c>
      <c r="R157" s="143">
        <f>$Q$157*$H$157</f>
        <v>0</v>
      </c>
      <c r="S157" s="143">
        <v>0</v>
      </c>
      <c r="T157" s="144">
        <f>$S$157*$H$157</f>
        <v>0</v>
      </c>
      <c r="AR157" s="82" t="s">
        <v>268</v>
      </c>
      <c r="AT157" s="82" t="s">
        <v>162</v>
      </c>
      <c r="AU157" s="82" t="s">
        <v>77</v>
      </c>
      <c r="AY157" s="6" t="s">
        <v>159</v>
      </c>
      <c r="BE157" s="145">
        <f>IF($N$157="základní",$J$157,0)</f>
        <v>0</v>
      </c>
      <c r="BF157" s="145">
        <f>IF($N$157="snížená",$J$157,0)</f>
        <v>0</v>
      </c>
      <c r="BG157" s="145">
        <f>IF($N$157="zákl. přenesená",$J$157,0)</f>
        <v>0</v>
      </c>
      <c r="BH157" s="145">
        <f>IF($N$157="sníž. přenesená",$J$157,0)</f>
        <v>0</v>
      </c>
      <c r="BI157" s="145">
        <f>IF($N$157="nulová",$J$157,0)</f>
        <v>0</v>
      </c>
      <c r="BJ157" s="82" t="s">
        <v>75</v>
      </c>
      <c r="BK157" s="145">
        <f>ROUND($I$157*$H$157,2)</f>
        <v>0</v>
      </c>
      <c r="BL157" s="82" t="s">
        <v>268</v>
      </c>
      <c r="BM157" s="82" t="s">
        <v>932</v>
      </c>
    </row>
    <row r="158" spans="2:47" s="6" customFormat="1" ht="14.25" customHeight="1">
      <c r="B158" s="85"/>
      <c r="D158" s="146" t="s">
        <v>169</v>
      </c>
      <c r="F158" s="147" t="s">
        <v>931</v>
      </c>
      <c r="L158" s="85"/>
      <c r="M158" s="148"/>
      <c r="T158" s="149"/>
      <c r="AT158" s="6" t="s">
        <v>169</v>
      </c>
      <c r="AU158" s="6" t="s">
        <v>77</v>
      </c>
    </row>
    <row r="159" spans="2:65" s="6" customFormat="1" ht="13.5" customHeight="1">
      <c r="B159" s="85"/>
      <c r="C159" s="134" t="s">
        <v>405</v>
      </c>
      <c r="D159" s="134" t="s">
        <v>162</v>
      </c>
      <c r="E159" s="135" t="s">
        <v>933</v>
      </c>
      <c r="F159" s="136" t="s">
        <v>934</v>
      </c>
      <c r="G159" s="137" t="s">
        <v>177</v>
      </c>
      <c r="H159" s="138">
        <v>1</v>
      </c>
      <c r="I159" s="139"/>
      <c r="J159" s="140">
        <f>ROUND($I$159*$H$159,2)</f>
        <v>0</v>
      </c>
      <c r="K159" s="136"/>
      <c r="L159" s="85"/>
      <c r="M159" s="141"/>
      <c r="N159" s="142" t="s">
        <v>39</v>
      </c>
      <c r="P159" s="143">
        <f>$O$159*$H$159</f>
        <v>0</v>
      </c>
      <c r="Q159" s="143">
        <v>0</v>
      </c>
      <c r="R159" s="143">
        <f>$Q$159*$H$159</f>
        <v>0</v>
      </c>
      <c r="S159" s="143">
        <v>0</v>
      </c>
      <c r="T159" s="144">
        <f>$S$159*$H$159</f>
        <v>0</v>
      </c>
      <c r="AR159" s="82" t="s">
        <v>268</v>
      </c>
      <c r="AT159" s="82" t="s">
        <v>162</v>
      </c>
      <c r="AU159" s="82" t="s">
        <v>77</v>
      </c>
      <c r="AY159" s="6" t="s">
        <v>159</v>
      </c>
      <c r="BE159" s="145">
        <f>IF($N$159="základní",$J$159,0)</f>
        <v>0</v>
      </c>
      <c r="BF159" s="145">
        <f>IF($N$159="snížená",$J$159,0)</f>
        <v>0</v>
      </c>
      <c r="BG159" s="145">
        <f>IF($N$159="zákl. přenesená",$J$159,0)</f>
        <v>0</v>
      </c>
      <c r="BH159" s="145">
        <f>IF($N$159="sníž. přenesená",$J$159,0)</f>
        <v>0</v>
      </c>
      <c r="BI159" s="145">
        <f>IF($N$159="nulová",$J$159,0)</f>
        <v>0</v>
      </c>
      <c r="BJ159" s="82" t="s">
        <v>75</v>
      </c>
      <c r="BK159" s="145">
        <f>ROUND($I$159*$H$159,2)</f>
        <v>0</v>
      </c>
      <c r="BL159" s="82" t="s">
        <v>268</v>
      </c>
      <c r="BM159" s="82" t="s">
        <v>935</v>
      </c>
    </row>
    <row r="160" spans="2:47" s="6" customFormat="1" ht="14.25" customHeight="1">
      <c r="B160" s="85"/>
      <c r="D160" s="146" t="s">
        <v>169</v>
      </c>
      <c r="F160" s="147" t="s">
        <v>934</v>
      </c>
      <c r="L160" s="85"/>
      <c r="M160" s="148"/>
      <c r="T160" s="149"/>
      <c r="AT160" s="6" t="s">
        <v>169</v>
      </c>
      <c r="AU160" s="6" t="s">
        <v>77</v>
      </c>
    </row>
    <row r="161" spans="2:65" s="6" customFormat="1" ht="13.5" customHeight="1">
      <c r="B161" s="85"/>
      <c r="C161" s="134" t="s">
        <v>410</v>
      </c>
      <c r="D161" s="134" t="s">
        <v>162</v>
      </c>
      <c r="E161" s="135" t="s">
        <v>936</v>
      </c>
      <c r="F161" s="136" t="s">
        <v>937</v>
      </c>
      <c r="G161" s="137" t="s">
        <v>371</v>
      </c>
      <c r="H161" s="138">
        <v>33</v>
      </c>
      <c r="I161" s="139"/>
      <c r="J161" s="140">
        <f>ROUND($I$161*$H$161,2)</f>
        <v>0</v>
      </c>
      <c r="K161" s="136"/>
      <c r="L161" s="85"/>
      <c r="M161" s="141"/>
      <c r="N161" s="142" t="s">
        <v>39</v>
      </c>
      <c r="P161" s="143">
        <f>$O$161*$H$161</f>
        <v>0</v>
      </c>
      <c r="Q161" s="143">
        <v>0</v>
      </c>
      <c r="R161" s="143">
        <f>$Q$161*$H$161</f>
        <v>0</v>
      </c>
      <c r="S161" s="143">
        <v>0</v>
      </c>
      <c r="T161" s="144">
        <f>$S$161*$H$161</f>
        <v>0</v>
      </c>
      <c r="AR161" s="82" t="s">
        <v>268</v>
      </c>
      <c r="AT161" s="82" t="s">
        <v>162</v>
      </c>
      <c r="AU161" s="82" t="s">
        <v>77</v>
      </c>
      <c r="AY161" s="6" t="s">
        <v>159</v>
      </c>
      <c r="BE161" s="145">
        <f>IF($N$161="základní",$J$161,0)</f>
        <v>0</v>
      </c>
      <c r="BF161" s="145">
        <f>IF($N$161="snížená",$J$161,0)</f>
        <v>0</v>
      </c>
      <c r="BG161" s="145">
        <f>IF($N$161="zákl. přenesená",$J$161,0)</f>
        <v>0</v>
      </c>
      <c r="BH161" s="145">
        <f>IF($N$161="sníž. přenesená",$J$161,0)</f>
        <v>0</v>
      </c>
      <c r="BI161" s="145">
        <f>IF($N$161="nulová",$J$161,0)</f>
        <v>0</v>
      </c>
      <c r="BJ161" s="82" t="s">
        <v>75</v>
      </c>
      <c r="BK161" s="145">
        <f>ROUND($I$161*$H$161,2)</f>
        <v>0</v>
      </c>
      <c r="BL161" s="82" t="s">
        <v>268</v>
      </c>
      <c r="BM161" s="82" t="s">
        <v>938</v>
      </c>
    </row>
    <row r="162" spans="2:47" s="6" customFormat="1" ht="14.25" customHeight="1">
      <c r="B162" s="85"/>
      <c r="D162" s="146" t="s">
        <v>169</v>
      </c>
      <c r="F162" s="147" t="s">
        <v>937</v>
      </c>
      <c r="L162" s="85"/>
      <c r="M162" s="148"/>
      <c r="T162" s="149"/>
      <c r="AT162" s="6" t="s">
        <v>169</v>
      </c>
      <c r="AU162" s="6" t="s">
        <v>77</v>
      </c>
    </row>
    <row r="163" spans="2:65" s="6" customFormat="1" ht="13.5" customHeight="1">
      <c r="B163" s="85"/>
      <c r="C163" s="134" t="s">
        <v>415</v>
      </c>
      <c r="D163" s="134" t="s">
        <v>162</v>
      </c>
      <c r="E163" s="135" t="s">
        <v>939</v>
      </c>
      <c r="F163" s="136" t="s">
        <v>940</v>
      </c>
      <c r="G163" s="137" t="s">
        <v>371</v>
      </c>
      <c r="H163" s="138">
        <v>6</v>
      </c>
      <c r="I163" s="139"/>
      <c r="J163" s="140">
        <f>ROUND($I$163*$H$163,2)</f>
        <v>0</v>
      </c>
      <c r="K163" s="136"/>
      <c r="L163" s="85"/>
      <c r="M163" s="141"/>
      <c r="N163" s="142" t="s">
        <v>39</v>
      </c>
      <c r="P163" s="143">
        <f>$O$163*$H$163</f>
        <v>0</v>
      </c>
      <c r="Q163" s="143">
        <v>0</v>
      </c>
      <c r="R163" s="143">
        <f>$Q$163*$H$163</f>
        <v>0</v>
      </c>
      <c r="S163" s="143">
        <v>0</v>
      </c>
      <c r="T163" s="144">
        <f>$S$163*$H$163</f>
        <v>0</v>
      </c>
      <c r="AR163" s="82" t="s">
        <v>268</v>
      </c>
      <c r="AT163" s="82" t="s">
        <v>162</v>
      </c>
      <c r="AU163" s="82" t="s">
        <v>77</v>
      </c>
      <c r="AY163" s="6" t="s">
        <v>159</v>
      </c>
      <c r="BE163" s="145">
        <f>IF($N$163="základní",$J$163,0)</f>
        <v>0</v>
      </c>
      <c r="BF163" s="145">
        <f>IF($N$163="snížená",$J$163,0)</f>
        <v>0</v>
      </c>
      <c r="BG163" s="145">
        <f>IF($N$163="zákl. přenesená",$J$163,0)</f>
        <v>0</v>
      </c>
      <c r="BH163" s="145">
        <f>IF($N$163="sníž. přenesená",$J$163,0)</f>
        <v>0</v>
      </c>
      <c r="BI163" s="145">
        <f>IF($N$163="nulová",$J$163,0)</f>
        <v>0</v>
      </c>
      <c r="BJ163" s="82" t="s">
        <v>75</v>
      </c>
      <c r="BK163" s="145">
        <f>ROUND($I$163*$H$163,2)</f>
        <v>0</v>
      </c>
      <c r="BL163" s="82" t="s">
        <v>268</v>
      </c>
      <c r="BM163" s="82" t="s">
        <v>941</v>
      </c>
    </row>
    <row r="164" spans="2:47" s="6" customFormat="1" ht="14.25" customHeight="1">
      <c r="B164" s="85"/>
      <c r="D164" s="146" t="s">
        <v>169</v>
      </c>
      <c r="F164" s="147" t="s">
        <v>940</v>
      </c>
      <c r="L164" s="85"/>
      <c r="M164" s="148"/>
      <c r="T164" s="149"/>
      <c r="AT164" s="6" t="s">
        <v>169</v>
      </c>
      <c r="AU164" s="6" t="s">
        <v>77</v>
      </c>
    </row>
    <row r="165" spans="2:65" s="6" customFormat="1" ht="13.5" customHeight="1">
      <c r="B165" s="85"/>
      <c r="C165" s="134" t="s">
        <v>419</v>
      </c>
      <c r="D165" s="134" t="s">
        <v>162</v>
      </c>
      <c r="E165" s="135" t="s">
        <v>942</v>
      </c>
      <c r="F165" s="136" t="s">
        <v>943</v>
      </c>
      <c r="G165" s="137" t="s">
        <v>371</v>
      </c>
      <c r="H165" s="138">
        <v>23</v>
      </c>
      <c r="I165" s="139"/>
      <c r="J165" s="140">
        <f>ROUND($I$165*$H$165,2)</f>
        <v>0</v>
      </c>
      <c r="K165" s="136"/>
      <c r="L165" s="85"/>
      <c r="M165" s="141"/>
      <c r="N165" s="142" t="s">
        <v>39</v>
      </c>
      <c r="P165" s="143">
        <f>$O$165*$H$165</f>
        <v>0</v>
      </c>
      <c r="Q165" s="143">
        <v>0</v>
      </c>
      <c r="R165" s="143">
        <f>$Q$165*$H$165</f>
        <v>0</v>
      </c>
      <c r="S165" s="143">
        <v>0</v>
      </c>
      <c r="T165" s="144">
        <f>$S$165*$H$165</f>
        <v>0</v>
      </c>
      <c r="AR165" s="82" t="s">
        <v>268</v>
      </c>
      <c r="AT165" s="82" t="s">
        <v>162</v>
      </c>
      <c r="AU165" s="82" t="s">
        <v>77</v>
      </c>
      <c r="AY165" s="6" t="s">
        <v>159</v>
      </c>
      <c r="BE165" s="145">
        <f>IF($N$165="základní",$J$165,0)</f>
        <v>0</v>
      </c>
      <c r="BF165" s="145">
        <f>IF($N$165="snížená",$J$165,0)</f>
        <v>0</v>
      </c>
      <c r="BG165" s="145">
        <f>IF($N$165="zákl. přenesená",$J$165,0)</f>
        <v>0</v>
      </c>
      <c r="BH165" s="145">
        <f>IF($N$165="sníž. přenesená",$J$165,0)</f>
        <v>0</v>
      </c>
      <c r="BI165" s="145">
        <f>IF($N$165="nulová",$J$165,0)</f>
        <v>0</v>
      </c>
      <c r="BJ165" s="82" t="s">
        <v>75</v>
      </c>
      <c r="BK165" s="145">
        <f>ROUND($I$165*$H$165,2)</f>
        <v>0</v>
      </c>
      <c r="BL165" s="82" t="s">
        <v>268</v>
      </c>
      <c r="BM165" s="82" t="s">
        <v>944</v>
      </c>
    </row>
    <row r="166" spans="2:47" s="6" customFormat="1" ht="14.25" customHeight="1">
      <c r="B166" s="85"/>
      <c r="D166" s="146" t="s">
        <v>169</v>
      </c>
      <c r="F166" s="147" t="s">
        <v>943</v>
      </c>
      <c r="L166" s="85"/>
      <c r="M166" s="148"/>
      <c r="T166" s="149"/>
      <c r="AT166" s="6" t="s">
        <v>169</v>
      </c>
      <c r="AU166" s="6" t="s">
        <v>77</v>
      </c>
    </row>
    <row r="167" spans="2:65" s="6" customFormat="1" ht="13.5" customHeight="1">
      <c r="B167" s="85"/>
      <c r="C167" s="134" t="s">
        <v>425</v>
      </c>
      <c r="D167" s="134" t="s">
        <v>162</v>
      </c>
      <c r="E167" s="135" t="s">
        <v>945</v>
      </c>
      <c r="F167" s="136" t="s">
        <v>946</v>
      </c>
      <c r="G167" s="137" t="s">
        <v>371</v>
      </c>
      <c r="H167" s="138">
        <v>3</v>
      </c>
      <c r="I167" s="139"/>
      <c r="J167" s="140">
        <f>ROUND($I$167*$H$167,2)</f>
        <v>0</v>
      </c>
      <c r="K167" s="136"/>
      <c r="L167" s="85"/>
      <c r="M167" s="141"/>
      <c r="N167" s="142" t="s">
        <v>39</v>
      </c>
      <c r="P167" s="143">
        <f>$O$167*$H$167</f>
        <v>0</v>
      </c>
      <c r="Q167" s="143">
        <v>0</v>
      </c>
      <c r="R167" s="143">
        <f>$Q$167*$H$167</f>
        <v>0</v>
      </c>
      <c r="S167" s="143">
        <v>0</v>
      </c>
      <c r="T167" s="144">
        <f>$S$167*$H$167</f>
        <v>0</v>
      </c>
      <c r="AR167" s="82" t="s">
        <v>268</v>
      </c>
      <c r="AT167" s="82" t="s">
        <v>162</v>
      </c>
      <c r="AU167" s="82" t="s">
        <v>77</v>
      </c>
      <c r="AY167" s="6" t="s">
        <v>159</v>
      </c>
      <c r="BE167" s="145">
        <f>IF($N$167="základní",$J$167,0)</f>
        <v>0</v>
      </c>
      <c r="BF167" s="145">
        <f>IF($N$167="snížená",$J$167,0)</f>
        <v>0</v>
      </c>
      <c r="BG167" s="145">
        <f>IF($N$167="zákl. přenesená",$J$167,0)</f>
        <v>0</v>
      </c>
      <c r="BH167" s="145">
        <f>IF($N$167="sníž. přenesená",$J$167,0)</f>
        <v>0</v>
      </c>
      <c r="BI167" s="145">
        <f>IF($N$167="nulová",$J$167,0)</f>
        <v>0</v>
      </c>
      <c r="BJ167" s="82" t="s">
        <v>75</v>
      </c>
      <c r="BK167" s="145">
        <f>ROUND($I$167*$H$167,2)</f>
        <v>0</v>
      </c>
      <c r="BL167" s="82" t="s">
        <v>268</v>
      </c>
      <c r="BM167" s="82" t="s">
        <v>947</v>
      </c>
    </row>
    <row r="168" spans="2:47" s="6" customFormat="1" ht="14.25" customHeight="1">
      <c r="B168" s="85"/>
      <c r="D168" s="146" t="s">
        <v>169</v>
      </c>
      <c r="F168" s="147" t="s">
        <v>946</v>
      </c>
      <c r="L168" s="85"/>
      <c r="M168" s="148"/>
      <c r="T168" s="149"/>
      <c r="AT168" s="6" t="s">
        <v>169</v>
      </c>
      <c r="AU168" s="6" t="s">
        <v>77</v>
      </c>
    </row>
    <row r="169" spans="2:63" s="123" customFormat="1" ht="30" customHeight="1">
      <c r="B169" s="124"/>
      <c r="D169" s="125" t="s">
        <v>67</v>
      </c>
      <c r="E169" s="132" t="s">
        <v>948</v>
      </c>
      <c r="F169" s="132" t="s">
        <v>949</v>
      </c>
      <c r="J169" s="133">
        <f>$BK$169</f>
        <v>0</v>
      </c>
      <c r="L169" s="124"/>
      <c r="M169" s="128"/>
      <c r="P169" s="129">
        <f>SUM($P$170:$P$243)</f>
        <v>0</v>
      </c>
      <c r="R169" s="129">
        <f>SUM($R$170:$R$243)</f>
        <v>0</v>
      </c>
      <c r="T169" s="130">
        <f>SUM($T$170:$T$243)</f>
        <v>0</v>
      </c>
      <c r="AR169" s="125" t="s">
        <v>77</v>
      </c>
      <c r="AT169" s="125" t="s">
        <v>67</v>
      </c>
      <c r="AU169" s="125" t="s">
        <v>75</v>
      </c>
      <c r="AY169" s="125" t="s">
        <v>159</v>
      </c>
      <c r="BK169" s="131">
        <f>SUM($BK$170:$BK$243)</f>
        <v>0</v>
      </c>
    </row>
    <row r="170" spans="2:65" s="6" customFormat="1" ht="13.5" customHeight="1">
      <c r="B170" s="85"/>
      <c r="C170" s="134" t="s">
        <v>431</v>
      </c>
      <c r="D170" s="134" t="s">
        <v>162</v>
      </c>
      <c r="E170" s="135" t="s">
        <v>950</v>
      </c>
      <c r="F170" s="136" t="s">
        <v>951</v>
      </c>
      <c r="G170" s="137" t="s">
        <v>893</v>
      </c>
      <c r="H170" s="138">
        <v>2</v>
      </c>
      <c r="I170" s="139"/>
      <c r="J170" s="140">
        <f>ROUND($I$170*$H$170,2)</f>
        <v>0</v>
      </c>
      <c r="K170" s="136"/>
      <c r="L170" s="85"/>
      <c r="M170" s="141"/>
      <c r="N170" s="142" t="s">
        <v>39</v>
      </c>
      <c r="P170" s="143">
        <f>$O$170*$H$170</f>
        <v>0</v>
      </c>
      <c r="Q170" s="143">
        <v>0</v>
      </c>
      <c r="R170" s="143">
        <f>$Q$170*$H$170</f>
        <v>0</v>
      </c>
      <c r="S170" s="143">
        <v>0</v>
      </c>
      <c r="T170" s="144">
        <f>$S$170*$H$170</f>
        <v>0</v>
      </c>
      <c r="AR170" s="82" t="s">
        <v>268</v>
      </c>
      <c r="AT170" s="82" t="s">
        <v>162</v>
      </c>
      <c r="AU170" s="82" t="s">
        <v>77</v>
      </c>
      <c r="AY170" s="6" t="s">
        <v>159</v>
      </c>
      <c r="BE170" s="145">
        <f>IF($N$170="základní",$J$170,0)</f>
        <v>0</v>
      </c>
      <c r="BF170" s="145">
        <f>IF($N$170="snížená",$J$170,0)</f>
        <v>0</v>
      </c>
      <c r="BG170" s="145">
        <f>IF($N$170="zákl. přenesená",$J$170,0)</f>
        <v>0</v>
      </c>
      <c r="BH170" s="145">
        <f>IF($N$170="sníž. přenesená",$J$170,0)</f>
        <v>0</v>
      </c>
      <c r="BI170" s="145">
        <f>IF($N$170="nulová",$J$170,0)</f>
        <v>0</v>
      </c>
      <c r="BJ170" s="82" t="s">
        <v>75</v>
      </c>
      <c r="BK170" s="145">
        <f>ROUND($I$170*$H$170,2)</f>
        <v>0</v>
      </c>
      <c r="BL170" s="82" t="s">
        <v>268</v>
      </c>
      <c r="BM170" s="82" t="s">
        <v>952</v>
      </c>
    </row>
    <row r="171" spans="2:47" s="6" customFormat="1" ht="14.25" customHeight="1">
      <c r="B171" s="85"/>
      <c r="D171" s="146" t="s">
        <v>169</v>
      </c>
      <c r="F171" s="147" t="s">
        <v>951</v>
      </c>
      <c r="L171" s="85"/>
      <c r="M171" s="148"/>
      <c r="T171" s="149"/>
      <c r="AT171" s="6" t="s">
        <v>169</v>
      </c>
      <c r="AU171" s="6" t="s">
        <v>77</v>
      </c>
    </row>
    <row r="172" spans="2:65" s="6" customFormat="1" ht="13.5" customHeight="1">
      <c r="B172" s="85"/>
      <c r="C172" s="134" t="s">
        <v>436</v>
      </c>
      <c r="D172" s="134" t="s">
        <v>162</v>
      </c>
      <c r="E172" s="135" t="s">
        <v>953</v>
      </c>
      <c r="F172" s="136" t="s">
        <v>954</v>
      </c>
      <c r="G172" s="137" t="s">
        <v>177</v>
      </c>
      <c r="H172" s="138">
        <v>3</v>
      </c>
      <c r="I172" s="139"/>
      <c r="J172" s="140">
        <f>ROUND($I$172*$H$172,2)</f>
        <v>0</v>
      </c>
      <c r="K172" s="136"/>
      <c r="L172" s="85"/>
      <c r="M172" s="141"/>
      <c r="N172" s="142" t="s">
        <v>39</v>
      </c>
      <c r="P172" s="143">
        <f>$O$172*$H$172</f>
        <v>0</v>
      </c>
      <c r="Q172" s="143">
        <v>0</v>
      </c>
      <c r="R172" s="143">
        <f>$Q$172*$H$172</f>
        <v>0</v>
      </c>
      <c r="S172" s="143">
        <v>0</v>
      </c>
      <c r="T172" s="144">
        <f>$S$172*$H$172</f>
        <v>0</v>
      </c>
      <c r="AR172" s="82" t="s">
        <v>268</v>
      </c>
      <c r="AT172" s="82" t="s">
        <v>162</v>
      </c>
      <c r="AU172" s="82" t="s">
        <v>77</v>
      </c>
      <c r="AY172" s="6" t="s">
        <v>159</v>
      </c>
      <c r="BE172" s="145">
        <f>IF($N$172="základní",$J$172,0)</f>
        <v>0</v>
      </c>
      <c r="BF172" s="145">
        <f>IF($N$172="snížená",$J$172,0)</f>
        <v>0</v>
      </c>
      <c r="BG172" s="145">
        <f>IF($N$172="zákl. přenesená",$J$172,0)</f>
        <v>0</v>
      </c>
      <c r="BH172" s="145">
        <f>IF($N$172="sníž. přenesená",$J$172,0)</f>
        <v>0</v>
      </c>
      <c r="BI172" s="145">
        <f>IF($N$172="nulová",$J$172,0)</f>
        <v>0</v>
      </c>
      <c r="BJ172" s="82" t="s">
        <v>75</v>
      </c>
      <c r="BK172" s="145">
        <f>ROUND($I$172*$H$172,2)</f>
        <v>0</v>
      </c>
      <c r="BL172" s="82" t="s">
        <v>268</v>
      </c>
      <c r="BM172" s="82" t="s">
        <v>955</v>
      </c>
    </row>
    <row r="173" spans="2:47" s="6" customFormat="1" ht="14.25" customHeight="1">
      <c r="B173" s="85"/>
      <c r="D173" s="146" t="s">
        <v>169</v>
      </c>
      <c r="F173" s="147" t="s">
        <v>954</v>
      </c>
      <c r="L173" s="85"/>
      <c r="M173" s="148"/>
      <c r="T173" s="149"/>
      <c r="AT173" s="6" t="s">
        <v>169</v>
      </c>
      <c r="AU173" s="6" t="s">
        <v>77</v>
      </c>
    </row>
    <row r="174" spans="2:65" s="6" customFormat="1" ht="13.5" customHeight="1">
      <c r="B174" s="85"/>
      <c r="C174" s="134" t="s">
        <v>444</v>
      </c>
      <c r="D174" s="134" t="s">
        <v>162</v>
      </c>
      <c r="E174" s="135" t="s">
        <v>956</v>
      </c>
      <c r="F174" s="136" t="s">
        <v>957</v>
      </c>
      <c r="G174" s="137" t="s">
        <v>893</v>
      </c>
      <c r="H174" s="138">
        <v>2</v>
      </c>
      <c r="I174" s="139"/>
      <c r="J174" s="140">
        <f>ROUND($I$174*$H$174,2)</f>
        <v>0</v>
      </c>
      <c r="K174" s="136"/>
      <c r="L174" s="85"/>
      <c r="M174" s="141"/>
      <c r="N174" s="142" t="s">
        <v>39</v>
      </c>
      <c r="P174" s="143">
        <f>$O$174*$H$174</f>
        <v>0</v>
      </c>
      <c r="Q174" s="143">
        <v>0</v>
      </c>
      <c r="R174" s="143">
        <f>$Q$174*$H$174</f>
        <v>0</v>
      </c>
      <c r="S174" s="143">
        <v>0</v>
      </c>
      <c r="T174" s="144">
        <f>$S$174*$H$174</f>
        <v>0</v>
      </c>
      <c r="AR174" s="82" t="s">
        <v>268</v>
      </c>
      <c r="AT174" s="82" t="s">
        <v>162</v>
      </c>
      <c r="AU174" s="82" t="s">
        <v>77</v>
      </c>
      <c r="AY174" s="6" t="s">
        <v>159</v>
      </c>
      <c r="BE174" s="145">
        <f>IF($N$174="základní",$J$174,0)</f>
        <v>0</v>
      </c>
      <c r="BF174" s="145">
        <f>IF($N$174="snížená",$J$174,0)</f>
        <v>0</v>
      </c>
      <c r="BG174" s="145">
        <f>IF($N$174="zákl. přenesená",$J$174,0)</f>
        <v>0</v>
      </c>
      <c r="BH174" s="145">
        <f>IF($N$174="sníž. přenesená",$J$174,0)</f>
        <v>0</v>
      </c>
      <c r="BI174" s="145">
        <f>IF($N$174="nulová",$J$174,0)</f>
        <v>0</v>
      </c>
      <c r="BJ174" s="82" t="s">
        <v>75</v>
      </c>
      <c r="BK174" s="145">
        <f>ROUND($I$174*$H$174,2)</f>
        <v>0</v>
      </c>
      <c r="BL174" s="82" t="s">
        <v>268</v>
      </c>
      <c r="BM174" s="82" t="s">
        <v>958</v>
      </c>
    </row>
    <row r="175" spans="2:47" s="6" customFormat="1" ht="14.25" customHeight="1">
      <c r="B175" s="85"/>
      <c r="D175" s="146" t="s">
        <v>169</v>
      </c>
      <c r="F175" s="147" t="s">
        <v>957</v>
      </c>
      <c r="L175" s="85"/>
      <c r="M175" s="148"/>
      <c r="T175" s="149"/>
      <c r="AT175" s="6" t="s">
        <v>169</v>
      </c>
      <c r="AU175" s="6" t="s">
        <v>77</v>
      </c>
    </row>
    <row r="176" spans="2:65" s="6" customFormat="1" ht="13.5" customHeight="1">
      <c r="B176" s="85"/>
      <c r="C176" s="134" t="s">
        <v>451</v>
      </c>
      <c r="D176" s="134" t="s">
        <v>162</v>
      </c>
      <c r="E176" s="135" t="s">
        <v>959</v>
      </c>
      <c r="F176" s="136" t="s">
        <v>960</v>
      </c>
      <c r="G176" s="137" t="s">
        <v>893</v>
      </c>
      <c r="H176" s="138">
        <v>11</v>
      </c>
      <c r="I176" s="139"/>
      <c r="J176" s="140">
        <f>ROUND($I$176*$H$176,2)</f>
        <v>0</v>
      </c>
      <c r="K176" s="136"/>
      <c r="L176" s="85"/>
      <c r="M176" s="141"/>
      <c r="N176" s="142" t="s">
        <v>39</v>
      </c>
      <c r="P176" s="143">
        <f>$O$176*$H$176</f>
        <v>0</v>
      </c>
      <c r="Q176" s="143">
        <v>0</v>
      </c>
      <c r="R176" s="143">
        <f>$Q$176*$H$176</f>
        <v>0</v>
      </c>
      <c r="S176" s="143">
        <v>0</v>
      </c>
      <c r="T176" s="144">
        <f>$S$176*$H$176</f>
        <v>0</v>
      </c>
      <c r="AR176" s="82" t="s">
        <v>268</v>
      </c>
      <c r="AT176" s="82" t="s">
        <v>162</v>
      </c>
      <c r="AU176" s="82" t="s">
        <v>77</v>
      </c>
      <c r="AY176" s="6" t="s">
        <v>159</v>
      </c>
      <c r="BE176" s="145">
        <f>IF($N$176="základní",$J$176,0)</f>
        <v>0</v>
      </c>
      <c r="BF176" s="145">
        <f>IF($N$176="snížená",$J$176,0)</f>
        <v>0</v>
      </c>
      <c r="BG176" s="145">
        <f>IF($N$176="zákl. přenesená",$J$176,0)</f>
        <v>0</v>
      </c>
      <c r="BH176" s="145">
        <f>IF($N$176="sníž. přenesená",$J$176,0)</f>
        <v>0</v>
      </c>
      <c r="BI176" s="145">
        <f>IF($N$176="nulová",$J$176,0)</f>
        <v>0</v>
      </c>
      <c r="BJ176" s="82" t="s">
        <v>75</v>
      </c>
      <c r="BK176" s="145">
        <f>ROUND($I$176*$H$176,2)</f>
        <v>0</v>
      </c>
      <c r="BL176" s="82" t="s">
        <v>268</v>
      </c>
      <c r="BM176" s="82" t="s">
        <v>961</v>
      </c>
    </row>
    <row r="177" spans="2:47" s="6" customFormat="1" ht="14.25" customHeight="1">
      <c r="B177" s="85"/>
      <c r="D177" s="146" t="s">
        <v>169</v>
      </c>
      <c r="F177" s="147" t="s">
        <v>960</v>
      </c>
      <c r="L177" s="85"/>
      <c r="M177" s="148"/>
      <c r="T177" s="149"/>
      <c r="AT177" s="6" t="s">
        <v>169</v>
      </c>
      <c r="AU177" s="6" t="s">
        <v>77</v>
      </c>
    </row>
    <row r="178" spans="2:65" s="6" customFormat="1" ht="13.5" customHeight="1">
      <c r="B178" s="85"/>
      <c r="C178" s="134" t="s">
        <v>460</v>
      </c>
      <c r="D178" s="134" t="s">
        <v>162</v>
      </c>
      <c r="E178" s="135" t="s">
        <v>962</v>
      </c>
      <c r="F178" s="136" t="s">
        <v>963</v>
      </c>
      <c r="G178" s="137" t="s">
        <v>893</v>
      </c>
      <c r="H178" s="138">
        <v>11</v>
      </c>
      <c r="I178" s="139"/>
      <c r="J178" s="140">
        <f>ROUND($I$178*$H$178,2)</f>
        <v>0</v>
      </c>
      <c r="K178" s="136"/>
      <c r="L178" s="85"/>
      <c r="M178" s="141"/>
      <c r="N178" s="142" t="s">
        <v>39</v>
      </c>
      <c r="P178" s="143">
        <f>$O$178*$H$178</f>
        <v>0</v>
      </c>
      <c r="Q178" s="143">
        <v>0</v>
      </c>
      <c r="R178" s="143">
        <f>$Q$178*$H$178</f>
        <v>0</v>
      </c>
      <c r="S178" s="143">
        <v>0</v>
      </c>
      <c r="T178" s="144">
        <f>$S$178*$H$178</f>
        <v>0</v>
      </c>
      <c r="AR178" s="82" t="s">
        <v>268</v>
      </c>
      <c r="AT178" s="82" t="s">
        <v>162</v>
      </c>
      <c r="AU178" s="82" t="s">
        <v>77</v>
      </c>
      <c r="AY178" s="6" t="s">
        <v>159</v>
      </c>
      <c r="BE178" s="145">
        <f>IF($N$178="základní",$J$178,0)</f>
        <v>0</v>
      </c>
      <c r="BF178" s="145">
        <f>IF($N$178="snížená",$J$178,0)</f>
        <v>0</v>
      </c>
      <c r="BG178" s="145">
        <f>IF($N$178="zákl. přenesená",$J$178,0)</f>
        <v>0</v>
      </c>
      <c r="BH178" s="145">
        <f>IF($N$178="sníž. přenesená",$J$178,0)</f>
        <v>0</v>
      </c>
      <c r="BI178" s="145">
        <f>IF($N$178="nulová",$J$178,0)</f>
        <v>0</v>
      </c>
      <c r="BJ178" s="82" t="s">
        <v>75</v>
      </c>
      <c r="BK178" s="145">
        <f>ROUND($I$178*$H$178,2)</f>
        <v>0</v>
      </c>
      <c r="BL178" s="82" t="s">
        <v>268</v>
      </c>
      <c r="BM178" s="82" t="s">
        <v>964</v>
      </c>
    </row>
    <row r="179" spans="2:47" s="6" customFormat="1" ht="14.25" customHeight="1">
      <c r="B179" s="85"/>
      <c r="D179" s="146" t="s">
        <v>169</v>
      </c>
      <c r="F179" s="147" t="s">
        <v>963</v>
      </c>
      <c r="L179" s="85"/>
      <c r="M179" s="148"/>
      <c r="T179" s="149"/>
      <c r="AT179" s="6" t="s">
        <v>169</v>
      </c>
      <c r="AU179" s="6" t="s">
        <v>77</v>
      </c>
    </row>
    <row r="180" spans="2:65" s="6" customFormat="1" ht="13.5" customHeight="1">
      <c r="B180" s="85"/>
      <c r="C180" s="134" t="s">
        <v>468</v>
      </c>
      <c r="D180" s="134" t="s">
        <v>162</v>
      </c>
      <c r="E180" s="135" t="s">
        <v>965</v>
      </c>
      <c r="F180" s="136" t="s">
        <v>966</v>
      </c>
      <c r="G180" s="137" t="s">
        <v>893</v>
      </c>
      <c r="H180" s="138">
        <v>12</v>
      </c>
      <c r="I180" s="139"/>
      <c r="J180" s="140">
        <f>ROUND($I$180*$H$180,2)</f>
        <v>0</v>
      </c>
      <c r="K180" s="136"/>
      <c r="L180" s="85"/>
      <c r="M180" s="141"/>
      <c r="N180" s="142" t="s">
        <v>39</v>
      </c>
      <c r="P180" s="143">
        <f>$O$180*$H$180</f>
        <v>0</v>
      </c>
      <c r="Q180" s="143">
        <v>0</v>
      </c>
      <c r="R180" s="143">
        <f>$Q$180*$H$180</f>
        <v>0</v>
      </c>
      <c r="S180" s="143">
        <v>0</v>
      </c>
      <c r="T180" s="144">
        <f>$S$180*$H$180</f>
        <v>0</v>
      </c>
      <c r="AR180" s="82" t="s">
        <v>268</v>
      </c>
      <c r="AT180" s="82" t="s">
        <v>162</v>
      </c>
      <c r="AU180" s="82" t="s">
        <v>77</v>
      </c>
      <c r="AY180" s="6" t="s">
        <v>159</v>
      </c>
      <c r="BE180" s="145">
        <f>IF($N$180="základní",$J$180,0)</f>
        <v>0</v>
      </c>
      <c r="BF180" s="145">
        <f>IF($N$180="snížená",$J$180,0)</f>
        <v>0</v>
      </c>
      <c r="BG180" s="145">
        <f>IF($N$180="zákl. přenesená",$J$180,0)</f>
        <v>0</v>
      </c>
      <c r="BH180" s="145">
        <f>IF($N$180="sníž. přenesená",$J$180,0)</f>
        <v>0</v>
      </c>
      <c r="BI180" s="145">
        <f>IF($N$180="nulová",$J$180,0)</f>
        <v>0</v>
      </c>
      <c r="BJ180" s="82" t="s">
        <v>75</v>
      </c>
      <c r="BK180" s="145">
        <f>ROUND($I$180*$H$180,2)</f>
        <v>0</v>
      </c>
      <c r="BL180" s="82" t="s">
        <v>268</v>
      </c>
      <c r="BM180" s="82" t="s">
        <v>967</v>
      </c>
    </row>
    <row r="181" spans="2:47" s="6" customFormat="1" ht="14.25" customHeight="1">
      <c r="B181" s="85"/>
      <c r="D181" s="146" t="s">
        <v>169</v>
      </c>
      <c r="F181" s="147" t="s">
        <v>966</v>
      </c>
      <c r="L181" s="85"/>
      <c r="M181" s="148"/>
      <c r="T181" s="149"/>
      <c r="AT181" s="6" t="s">
        <v>169</v>
      </c>
      <c r="AU181" s="6" t="s">
        <v>77</v>
      </c>
    </row>
    <row r="182" spans="2:65" s="6" customFormat="1" ht="13.5" customHeight="1">
      <c r="B182" s="85"/>
      <c r="C182" s="134" t="s">
        <v>476</v>
      </c>
      <c r="D182" s="134" t="s">
        <v>162</v>
      </c>
      <c r="E182" s="135" t="s">
        <v>968</v>
      </c>
      <c r="F182" s="136" t="s">
        <v>969</v>
      </c>
      <c r="G182" s="137" t="s">
        <v>893</v>
      </c>
      <c r="H182" s="138">
        <v>1</v>
      </c>
      <c r="I182" s="139"/>
      <c r="J182" s="140">
        <f>ROUND($I$182*$H$182,2)</f>
        <v>0</v>
      </c>
      <c r="K182" s="136"/>
      <c r="L182" s="85"/>
      <c r="M182" s="141"/>
      <c r="N182" s="142" t="s">
        <v>39</v>
      </c>
      <c r="P182" s="143">
        <f>$O$182*$H$182</f>
        <v>0</v>
      </c>
      <c r="Q182" s="143">
        <v>0</v>
      </c>
      <c r="R182" s="143">
        <f>$Q$182*$H$182</f>
        <v>0</v>
      </c>
      <c r="S182" s="143">
        <v>0</v>
      </c>
      <c r="T182" s="144">
        <f>$S$182*$H$182</f>
        <v>0</v>
      </c>
      <c r="AR182" s="82" t="s">
        <v>268</v>
      </c>
      <c r="AT182" s="82" t="s">
        <v>162</v>
      </c>
      <c r="AU182" s="82" t="s">
        <v>77</v>
      </c>
      <c r="AY182" s="6" t="s">
        <v>159</v>
      </c>
      <c r="BE182" s="145">
        <f>IF($N$182="základní",$J$182,0)</f>
        <v>0</v>
      </c>
      <c r="BF182" s="145">
        <f>IF($N$182="snížená",$J$182,0)</f>
        <v>0</v>
      </c>
      <c r="BG182" s="145">
        <f>IF($N$182="zákl. přenesená",$J$182,0)</f>
        <v>0</v>
      </c>
      <c r="BH182" s="145">
        <f>IF($N$182="sníž. přenesená",$J$182,0)</f>
        <v>0</v>
      </c>
      <c r="BI182" s="145">
        <f>IF($N$182="nulová",$J$182,0)</f>
        <v>0</v>
      </c>
      <c r="BJ182" s="82" t="s">
        <v>75</v>
      </c>
      <c r="BK182" s="145">
        <f>ROUND($I$182*$H$182,2)</f>
        <v>0</v>
      </c>
      <c r="BL182" s="82" t="s">
        <v>268</v>
      </c>
      <c r="BM182" s="82" t="s">
        <v>970</v>
      </c>
    </row>
    <row r="183" spans="2:47" s="6" customFormat="1" ht="14.25" customHeight="1">
      <c r="B183" s="85"/>
      <c r="D183" s="146" t="s">
        <v>169</v>
      </c>
      <c r="F183" s="147" t="s">
        <v>969</v>
      </c>
      <c r="L183" s="85"/>
      <c r="M183" s="148"/>
      <c r="T183" s="149"/>
      <c r="AT183" s="6" t="s">
        <v>169</v>
      </c>
      <c r="AU183" s="6" t="s">
        <v>77</v>
      </c>
    </row>
    <row r="184" spans="2:65" s="6" customFormat="1" ht="13.5" customHeight="1">
      <c r="B184" s="85"/>
      <c r="C184" s="134" t="s">
        <v>482</v>
      </c>
      <c r="D184" s="134" t="s">
        <v>162</v>
      </c>
      <c r="E184" s="135" t="s">
        <v>971</v>
      </c>
      <c r="F184" s="136" t="s">
        <v>972</v>
      </c>
      <c r="G184" s="137" t="s">
        <v>893</v>
      </c>
      <c r="H184" s="138">
        <v>1</v>
      </c>
      <c r="I184" s="139"/>
      <c r="J184" s="140">
        <f>ROUND($I$184*$H$184,2)</f>
        <v>0</v>
      </c>
      <c r="K184" s="136"/>
      <c r="L184" s="85"/>
      <c r="M184" s="141"/>
      <c r="N184" s="142" t="s">
        <v>39</v>
      </c>
      <c r="P184" s="143">
        <f>$O$184*$H$184</f>
        <v>0</v>
      </c>
      <c r="Q184" s="143">
        <v>0</v>
      </c>
      <c r="R184" s="143">
        <f>$Q$184*$H$184</f>
        <v>0</v>
      </c>
      <c r="S184" s="143">
        <v>0</v>
      </c>
      <c r="T184" s="144">
        <f>$S$184*$H$184</f>
        <v>0</v>
      </c>
      <c r="AR184" s="82" t="s">
        <v>268</v>
      </c>
      <c r="AT184" s="82" t="s">
        <v>162</v>
      </c>
      <c r="AU184" s="82" t="s">
        <v>77</v>
      </c>
      <c r="AY184" s="6" t="s">
        <v>159</v>
      </c>
      <c r="BE184" s="145">
        <f>IF($N$184="základní",$J$184,0)</f>
        <v>0</v>
      </c>
      <c r="BF184" s="145">
        <f>IF($N$184="snížená",$J$184,0)</f>
        <v>0</v>
      </c>
      <c r="BG184" s="145">
        <f>IF($N$184="zákl. přenesená",$J$184,0)</f>
        <v>0</v>
      </c>
      <c r="BH184" s="145">
        <f>IF($N$184="sníž. přenesená",$J$184,0)</f>
        <v>0</v>
      </c>
      <c r="BI184" s="145">
        <f>IF($N$184="nulová",$J$184,0)</f>
        <v>0</v>
      </c>
      <c r="BJ184" s="82" t="s">
        <v>75</v>
      </c>
      <c r="BK184" s="145">
        <f>ROUND($I$184*$H$184,2)</f>
        <v>0</v>
      </c>
      <c r="BL184" s="82" t="s">
        <v>268</v>
      </c>
      <c r="BM184" s="82" t="s">
        <v>973</v>
      </c>
    </row>
    <row r="185" spans="2:47" s="6" customFormat="1" ht="14.25" customHeight="1">
      <c r="B185" s="85"/>
      <c r="D185" s="146" t="s">
        <v>169</v>
      </c>
      <c r="F185" s="147" t="s">
        <v>972</v>
      </c>
      <c r="L185" s="85"/>
      <c r="M185" s="148"/>
      <c r="T185" s="149"/>
      <c r="AT185" s="6" t="s">
        <v>169</v>
      </c>
      <c r="AU185" s="6" t="s">
        <v>77</v>
      </c>
    </row>
    <row r="186" spans="2:65" s="6" customFormat="1" ht="13.5" customHeight="1">
      <c r="B186" s="85"/>
      <c r="C186" s="134" t="s">
        <v>486</v>
      </c>
      <c r="D186" s="134" t="s">
        <v>162</v>
      </c>
      <c r="E186" s="135" t="s">
        <v>974</v>
      </c>
      <c r="F186" s="136" t="s">
        <v>975</v>
      </c>
      <c r="G186" s="137" t="s">
        <v>177</v>
      </c>
      <c r="H186" s="138">
        <v>2</v>
      </c>
      <c r="I186" s="139"/>
      <c r="J186" s="140">
        <f>ROUND($I$186*$H$186,2)</f>
        <v>0</v>
      </c>
      <c r="K186" s="136"/>
      <c r="L186" s="85"/>
      <c r="M186" s="141"/>
      <c r="N186" s="142" t="s">
        <v>39</v>
      </c>
      <c r="P186" s="143">
        <f>$O$186*$H$186</f>
        <v>0</v>
      </c>
      <c r="Q186" s="143">
        <v>0</v>
      </c>
      <c r="R186" s="143">
        <f>$Q$186*$H$186</f>
        <v>0</v>
      </c>
      <c r="S186" s="143">
        <v>0</v>
      </c>
      <c r="T186" s="144">
        <f>$S$186*$H$186</f>
        <v>0</v>
      </c>
      <c r="AR186" s="82" t="s">
        <v>268</v>
      </c>
      <c r="AT186" s="82" t="s">
        <v>162</v>
      </c>
      <c r="AU186" s="82" t="s">
        <v>77</v>
      </c>
      <c r="AY186" s="6" t="s">
        <v>159</v>
      </c>
      <c r="BE186" s="145">
        <f>IF($N$186="základní",$J$186,0)</f>
        <v>0</v>
      </c>
      <c r="BF186" s="145">
        <f>IF($N$186="snížená",$J$186,0)</f>
        <v>0</v>
      </c>
      <c r="BG186" s="145">
        <f>IF($N$186="zákl. přenesená",$J$186,0)</f>
        <v>0</v>
      </c>
      <c r="BH186" s="145">
        <f>IF($N$186="sníž. přenesená",$J$186,0)</f>
        <v>0</v>
      </c>
      <c r="BI186" s="145">
        <f>IF($N$186="nulová",$J$186,0)</f>
        <v>0</v>
      </c>
      <c r="BJ186" s="82" t="s">
        <v>75</v>
      </c>
      <c r="BK186" s="145">
        <f>ROUND($I$186*$H$186,2)</f>
        <v>0</v>
      </c>
      <c r="BL186" s="82" t="s">
        <v>268</v>
      </c>
      <c r="BM186" s="82" t="s">
        <v>976</v>
      </c>
    </row>
    <row r="187" spans="2:47" s="6" customFormat="1" ht="14.25" customHeight="1">
      <c r="B187" s="85"/>
      <c r="D187" s="146" t="s">
        <v>169</v>
      </c>
      <c r="F187" s="147" t="s">
        <v>975</v>
      </c>
      <c r="L187" s="85"/>
      <c r="M187" s="148"/>
      <c r="T187" s="149"/>
      <c r="AT187" s="6" t="s">
        <v>169</v>
      </c>
      <c r="AU187" s="6" t="s">
        <v>77</v>
      </c>
    </row>
    <row r="188" spans="2:65" s="6" customFormat="1" ht="13.5" customHeight="1">
      <c r="B188" s="85"/>
      <c r="C188" s="134" t="s">
        <v>491</v>
      </c>
      <c r="D188" s="134" t="s">
        <v>162</v>
      </c>
      <c r="E188" s="135" t="s">
        <v>977</v>
      </c>
      <c r="F188" s="136" t="s">
        <v>978</v>
      </c>
      <c r="G188" s="137" t="s">
        <v>177</v>
      </c>
      <c r="H188" s="138">
        <v>1</v>
      </c>
      <c r="I188" s="139"/>
      <c r="J188" s="140">
        <f>ROUND($I$188*$H$188,2)</f>
        <v>0</v>
      </c>
      <c r="K188" s="136"/>
      <c r="L188" s="85"/>
      <c r="M188" s="141"/>
      <c r="N188" s="142" t="s">
        <v>39</v>
      </c>
      <c r="P188" s="143">
        <f>$O$188*$H$188</f>
        <v>0</v>
      </c>
      <c r="Q188" s="143">
        <v>0</v>
      </c>
      <c r="R188" s="143">
        <f>$Q$188*$H$188</f>
        <v>0</v>
      </c>
      <c r="S188" s="143">
        <v>0</v>
      </c>
      <c r="T188" s="144">
        <f>$S$188*$H$188</f>
        <v>0</v>
      </c>
      <c r="AR188" s="82" t="s">
        <v>268</v>
      </c>
      <c r="AT188" s="82" t="s">
        <v>162</v>
      </c>
      <c r="AU188" s="82" t="s">
        <v>77</v>
      </c>
      <c r="AY188" s="6" t="s">
        <v>159</v>
      </c>
      <c r="BE188" s="145">
        <f>IF($N$188="základní",$J$188,0)</f>
        <v>0</v>
      </c>
      <c r="BF188" s="145">
        <f>IF($N$188="snížená",$J$188,0)</f>
        <v>0</v>
      </c>
      <c r="BG188" s="145">
        <f>IF($N$188="zákl. přenesená",$J$188,0)</f>
        <v>0</v>
      </c>
      <c r="BH188" s="145">
        <f>IF($N$188="sníž. přenesená",$J$188,0)</f>
        <v>0</v>
      </c>
      <c r="BI188" s="145">
        <f>IF($N$188="nulová",$J$188,0)</f>
        <v>0</v>
      </c>
      <c r="BJ188" s="82" t="s">
        <v>75</v>
      </c>
      <c r="BK188" s="145">
        <f>ROUND($I$188*$H$188,2)</f>
        <v>0</v>
      </c>
      <c r="BL188" s="82" t="s">
        <v>268</v>
      </c>
      <c r="BM188" s="82" t="s">
        <v>979</v>
      </c>
    </row>
    <row r="189" spans="2:47" s="6" customFormat="1" ht="14.25" customHeight="1">
      <c r="B189" s="85"/>
      <c r="D189" s="146" t="s">
        <v>169</v>
      </c>
      <c r="F189" s="147" t="s">
        <v>978</v>
      </c>
      <c r="L189" s="85"/>
      <c r="M189" s="148"/>
      <c r="T189" s="149"/>
      <c r="AT189" s="6" t="s">
        <v>169</v>
      </c>
      <c r="AU189" s="6" t="s">
        <v>77</v>
      </c>
    </row>
    <row r="190" spans="2:65" s="6" customFormat="1" ht="13.5" customHeight="1">
      <c r="B190" s="85"/>
      <c r="C190" s="134" t="s">
        <v>495</v>
      </c>
      <c r="D190" s="134" t="s">
        <v>162</v>
      </c>
      <c r="E190" s="135" t="s">
        <v>980</v>
      </c>
      <c r="F190" s="136" t="s">
        <v>981</v>
      </c>
      <c r="G190" s="137" t="s">
        <v>177</v>
      </c>
      <c r="H190" s="138">
        <v>8</v>
      </c>
      <c r="I190" s="139"/>
      <c r="J190" s="140">
        <f>ROUND($I$190*$H$190,2)</f>
        <v>0</v>
      </c>
      <c r="K190" s="136"/>
      <c r="L190" s="85"/>
      <c r="M190" s="141"/>
      <c r="N190" s="142" t="s">
        <v>39</v>
      </c>
      <c r="P190" s="143">
        <f>$O$190*$H$190</f>
        <v>0</v>
      </c>
      <c r="Q190" s="143">
        <v>0</v>
      </c>
      <c r="R190" s="143">
        <f>$Q$190*$H$190</f>
        <v>0</v>
      </c>
      <c r="S190" s="143">
        <v>0</v>
      </c>
      <c r="T190" s="144">
        <f>$S$190*$H$190</f>
        <v>0</v>
      </c>
      <c r="AR190" s="82" t="s">
        <v>268</v>
      </c>
      <c r="AT190" s="82" t="s">
        <v>162</v>
      </c>
      <c r="AU190" s="82" t="s">
        <v>77</v>
      </c>
      <c r="AY190" s="6" t="s">
        <v>159</v>
      </c>
      <c r="BE190" s="145">
        <f>IF($N$190="základní",$J$190,0)</f>
        <v>0</v>
      </c>
      <c r="BF190" s="145">
        <f>IF($N$190="snížená",$J$190,0)</f>
        <v>0</v>
      </c>
      <c r="BG190" s="145">
        <f>IF($N$190="zákl. přenesená",$J$190,0)</f>
        <v>0</v>
      </c>
      <c r="BH190" s="145">
        <f>IF($N$190="sníž. přenesená",$J$190,0)</f>
        <v>0</v>
      </c>
      <c r="BI190" s="145">
        <f>IF($N$190="nulová",$J$190,0)</f>
        <v>0</v>
      </c>
      <c r="BJ190" s="82" t="s">
        <v>75</v>
      </c>
      <c r="BK190" s="145">
        <f>ROUND($I$190*$H$190,2)</f>
        <v>0</v>
      </c>
      <c r="BL190" s="82" t="s">
        <v>268</v>
      </c>
      <c r="BM190" s="82" t="s">
        <v>982</v>
      </c>
    </row>
    <row r="191" spans="2:47" s="6" customFormat="1" ht="14.25" customHeight="1">
      <c r="B191" s="85"/>
      <c r="D191" s="146" t="s">
        <v>169</v>
      </c>
      <c r="F191" s="147" t="s">
        <v>981</v>
      </c>
      <c r="L191" s="85"/>
      <c r="M191" s="148"/>
      <c r="T191" s="149"/>
      <c r="AT191" s="6" t="s">
        <v>169</v>
      </c>
      <c r="AU191" s="6" t="s">
        <v>77</v>
      </c>
    </row>
    <row r="192" spans="2:65" s="6" customFormat="1" ht="13.5" customHeight="1">
      <c r="B192" s="85"/>
      <c r="C192" s="134" t="s">
        <v>499</v>
      </c>
      <c r="D192" s="134" t="s">
        <v>162</v>
      </c>
      <c r="E192" s="135" t="s">
        <v>983</v>
      </c>
      <c r="F192" s="136" t="s">
        <v>984</v>
      </c>
      <c r="G192" s="137" t="s">
        <v>177</v>
      </c>
      <c r="H192" s="138">
        <v>2</v>
      </c>
      <c r="I192" s="139"/>
      <c r="J192" s="140">
        <f>ROUND($I$192*$H$192,2)</f>
        <v>0</v>
      </c>
      <c r="K192" s="136"/>
      <c r="L192" s="85"/>
      <c r="M192" s="141"/>
      <c r="N192" s="142" t="s">
        <v>39</v>
      </c>
      <c r="P192" s="143">
        <f>$O$192*$H$192</f>
        <v>0</v>
      </c>
      <c r="Q192" s="143">
        <v>0</v>
      </c>
      <c r="R192" s="143">
        <f>$Q$192*$H$192</f>
        <v>0</v>
      </c>
      <c r="S192" s="143">
        <v>0</v>
      </c>
      <c r="T192" s="144">
        <f>$S$192*$H$192</f>
        <v>0</v>
      </c>
      <c r="AR192" s="82" t="s">
        <v>268</v>
      </c>
      <c r="AT192" s="82" t="s">
        <v>162</v>
      </c>
      <c r="AU192" s="82" t="s">
        <v>77</v>
      </c>
      <c r="AY192" s="6" t="s">
        <v>159</v>
      </c>
      <c r="BE192" s="145">
        <f>IF($N$192="základní",$J$192,0)</f>
        <v>0</v>
      </c>
      <c r="BF192" s="145">
        <f>IF($N$192="snížená",$J$192,0)</f>
        <v>0</v>
      </c>
      <c r="BG192" s="145">
        <f>IF($N$192="zákl. přenesená",$J$192,0)</f>
        <v>0</v>
      </c>
      <c r="BH192" s="145">
        <f>IF($N$192="sníž. přenesená",$J$192,0)</f>
        <v>0</v>
      </c>
      <c r="BI192" s="145">
        <f>IF($N$192="nulová",$J$192,0)</f>
        <v>0</v>
      </c>
      <c r="BJ192" s="82" t="s">
        <v>75</v>
      </c>
      <c r="BK192" s="145">
        <f>ROUND($I$192*$H$192,2)</f>
        <v>0</v>
      </c>
      <c r="BL192" s="82" t="s">
        <v>268</v>
      </c>
      <c r="BM192" s="82" t="s">
        <v>985</v>
      </c>
    </row>
    <row r="193" spans="2:47" s="6" customFormat="1" ht="14.25" customHeight="1">
      <c r="B193" s="85"/>
      <c r="D193" s="146" t="s">
        <v>169</v>
      </c>
      <c r="F193" s="147" t="s">
        <v>984</v>
      </c>
      <c r="L193" s="85"/>
      <c r="M193" s="148"/>
      <c r="T193" s="149"/>
      <c r="AT193" s="6" t="s">
        <v>169</v>
      </c>
      <c r="AU193" s="6" t="s">
        <v>77</v>
      </c>
    </row>
    <row r="194" spans="2:65" s="6" customFormat="1" ht="13.5" customHeight="1">
      <c r="B194" s="85"/>
      <c r="C194" s="134" t="s">
        <v>506</v>
      </c>
      <c r="D194" s="134" t="s">
        <v>162</v>
      </c>
      <c r="E194" s="135" t="s">
        <v>986</v>
      </c>
      <c r="F194" s="136" t="s">
        <v>987</v>
      </c>
      <c r="G194" s="137" t="s">
        <v>177</v>
      </c>
      <c r="H194" s="138">
        <v>6</v>
      </c>
      <c r="I194" s="139"/>
      <c r="J194" s="140">
        <f>ROUND($I$194*$H$194,2)</f>
        <v>0</v>
      </c>
      <c r="K194" s="136"/>
      <c r="L194" s="85"/>
      <c r="M194" s="141"/>
      <c r="N194" s="142" t="s">
        <v>39</v>
      </c>
      <c r="P194" s="143">
        <f>$O$194*$H$194</f>
        <v>0</v>
      </c>
      <c r="Q194" s="143">
        <v>0</v>
      </c>
      <c r="R194" s="143">
        <f>$Q$194*$H$194</f>
        <v>0</v>
      </c>
      <c r="S194" s="143">
        <v>0</v>
      </c>
      <c r="T194" s="144">
        <f>$S$194*$H$194</f>
        <v>0</v>
      </c>
      <c r="AR194" s="82" t="s">
        <v>268</v>
      </c>
      <c r="AT194" s="82" t="s">
        <v>162</v>
      </c>
      <c r="AU194" s="82" t="s">
        <v>77</v>
      </c>
      <c r="AY194" s="6" t="s">
        <v>159</v>
      </c>
      <c r="BE194" s="145">
        <f>IF($N$194="základní",$J$194,0)</f>
        <v>0</v>
      </c>
      <c r="BF194" s="145">
        <f>IF($N$194="snížená",$J$194,0)</f>
        <v>0</v>
      </c>
      <c r="BG194" s="145">
        <f>IF($N$194="zákl. přenesená",$J$194,0)</f>
        <v>0</v>
      </c>
      <c r="BH194" s="145">
        <f>IF($N$194="sníž. přenesená",$J$194,0)</f>
        <v>0</v>
      </c>
      <c r="BI194" s="145">
        <f>IF($N$194="nulová",$J$194,0)</f>
        <v>0</v>
      </c>
      <c r="BJ194" s="82" t="s">
        <v>75</v>
      </c>
      <c r="BK194" s="145">
        <f>ROUND($I$194*$H$194,2)</f>
        <v>0</v>
      </c>
      <c r="BL194" s="82" t="s">
        <v>268</v>
      </c>
      <c r="BM194" s="82" t="s">
        <v>988</v>
      </c>
    </row>
    <row r="195" spans="2:47" s="6" customFormat="1" ht="14.25" customHeight="1">
      <c r="B195" s="85"/>
      <c r="D195" s="146" t="s">
        <v>169</v>
      </c>
      <c r="F195" s="147" t="s">
        <v>987</v>
      </c>
      <c r="L195" s="85"/>
      <c r="M195" s="148"/>
      <c r="T195" s="149"/>
      <c r="AT195" s="6" t="s">
        <v>169</v>
      </c>
      <c r="AU195" s="6" t="s">
        <v>77</v>
      </c>
    </row>
    <row r="196" spans="2:65" s="6" customFormat="1" ht="13.5" customHeight="1">
      <c r="B196" s="85"/>
      <c r="C196" s="134" t="s">
        <v>511</v>
      </c>
      <c r="D196" s="134" t="s">
        <v>162</v>
      </c>
      <c r="E196" s="135" t="s">
        <v>989</v>
      </c>
      <c r="F196" s="136" t="s">
        <v>990</v>
      </c>
      <c r="G196" s="137" t="s">
        <v>177</v>
      </c>
      <c r="H196" s="138">
        <v>6</v>
      </c>
      <c r="I196" s="139"/>
      <c r="J196" s="140">
        <f>ROUND($I$196*$H$196,2)</f>
        <v>0</v>
      </c>
      <c r="K196" s="136"/>
      <c r="L196" s="85"/>
      <c r="M196" s="141"/>
      <c r="N196" s="142" t="s">
        <v>39</v>
      </c>
      <c r="P196" s="143">
        <f>$O$196*$H$196</f>
        <v>0</v>
      </c>
      <c r="Q196" s="143">
        <v>0</v>
      </c>
      <c r="R196" s="143">
        <f>$Q$196*$H$196</f>
        <v>0</v>
      </c>
      <c r="S196" s="143">
        <v>0</v>
      </c>
      <c r="T196" s="144">
        <f>$S$196*$H$196</f>
        <v>0</v>
      </c>
      <c r="AR196" s="82" t="s">
        <v>268</v>
      </c>
      <c r="AT196" s="82" t="s">
        <v>162</v>
      </c>
      <c r="AU196" s="82" t="s">
        <v>77</v>
      </c>
      <c r="AY196" s="6" t="s">
        <v>159</v>
      </c>
      <c r="BE196" s="145">
        <f>IF($N$196="základní",$J$196,0)</f>
        <v>0</v>
      </c>
      <c r="BF196" s="145">
        <f>IF($N$196="snížená",$J$196,0)</f>
        <v>0</v>
      </c>
      <c r="BG196" s="145">
        <f>IF($N$196="zákl. přenesená",$J$196,0)</f>
        <v>0</v>
      </c>
      <c r="BH196" s="145">
        <f>IF($N$196="sníž. přenesená",$J$196,0)</f>
        <v>0</v>
      </c>
      <c r="BI196" s="145">
        <f>IF($N$196="nulová",$J$196,0)</f>
        <v>0</v>
      </c>
      <c r="BJ196" s="82" t="s">
        <v>75</v>
      </c>
      <c r="BK196" s="145">
        <f>ROUND($I$196*$H$196,2)</f>
        <v>0</v>
      </c>
      <c r="BL196" s="82" t="s">
        <v>268</v>
      </c>
      <c r="BM196" s="82" t="s">
        <v>991</v>
      </c>
    </row>
    <row r="197" spans="2:47" s="6" customFormat="1" ht="14.25" customHeight="1">
      <c r="B197" s="85"/>
      <c r="D197" s="146" t="s">
        <v>169</v>
      </c>
      <c r="F197" s="147" t="s">
        <v>990</v>
      </c>
      <c r="L197" s="85"/>
      <c r="M197" s="148"/>
      <c r="T197" s="149"/>
      <c r="AT197" s="6" t="s">
        <v>169</v>
      </c>
      <c r="AU197" s="6" t="s">
        <v>77</v>
      </c>
    </row>
    <row r="198" spans="2:65" s="6" customFormat="1" ht="13.5" customHeight="1">
      <c r="B198" s="85"/>
      <c r="C198" s="134" t="s">
        <v>516</v>
      </c>
      <c r="D198" s="134" t="s">
        <v>162</v>
      </c>
      <c r="E198" s="135" t="s">
        <v>308</v>
      </c>
      <c r="F198" s="136" t="s">
        <v>992</v>
      </c>
      <c r="G198" s="137" t="s">
        <v>177</v>
      </c>
      <c r="H198" s="138">
        <v>1</v>
      </c>
      <c r="I198" s="139"/>
      <c r="J198" s="140">
        <f>ROUND($I$198*$H$198,2)</f>
        <v>0</v>
      </c>
      <c r="K198" s="136"/>
      <c r="L198" s="85"/>
      <c r="M198" s="141"/>
      <c r="N198" s="142" t="s">
        <v>39</v>
      </c>
      <c r="P198" s="143">
        <f>$O$198*$H$198</f>
        <v>0</v>
      </c>
      <c r="Q198" s="143">
        <v>0</v>
      </c>
      <c r="R198" s="143">
        <f>$Q$198*$H$198</f>
        <v>0</v>
      </c>
      <c r="S198" s="143">
        <v>0</v>
      </c>
      <c r="T198" s="144">
        <f>$S$198*$H$198</f>
        <v>0</v>
      </c>
      <c r="AR198" s="82" t="s">
        <v>268</v>
      </c>
      <c r="AT198" s="82" t="s">
        <v>162</v>
      </c>
      <c r="AU198" s="82" t="s">
        <v>77</v>
      </c>
      <c r="AY198" s="6" t="s">
        <v>159</v>
      </c>
      <c r="BE198" s="145">
        <f>IF($N$198="základní",$J$198,0)</f>
        <v>0</v>
      </c>
      <c r="BF198" s="145">
        <f>IF($N$198="snížená",$J$198,0)</f>
        <v>0</v>
      </c>
      <c r="BG198" s="145">
        <f>IF($N$198="zákl. přenesená",$J$198,0)</f>
        <v>0</v>
      </c>
      <c r="BH198" s="145">
        <f>IF($N$198="sníž. přenesená",$J$198,0)</f>
        <v>0</v>
      </c>
      <c r="BI198" s="145">
        <f>IF($N$198="nulová",$J$198,0)</f>
        <v>0</v>
      </c>
      <c r="BJ198" s="82" t="s">
        <v>75</v>
      </c>
      <c r="BK198" s="145">
        <f>ROUND($I$198*$H$198,2)</f>
        <v>0</v>
      </c>
      <c r="BL198" s="82" t="s">
        <v>268</v>
      </c>
      <c r="BM198" s="82" t="s">
        <v>993</v>
      </c>
    </row>
    <row r="199" spans="2:47" s="6" customFormat="1" ht="14.25" customHeight="1">
      <c r="B199" s="85"/>
      <c r="D199" s="146" t="s">
        <v>169</v>
      </c>
      <c r="F199" s="147" t="s">
        <v>992</v>
      </c>
      <c r="L199" s="85"/>
      <c r="M199" s="148"/>
      <c r="T199" s="149"/>
      <c r="AT199" s="6" t="s">
        <v>169</v>
      </c>
      <c r="AU199" s="6" t="s">
        <v>77</v>
      </c>
    </row>
    <row r="200" spans="2:65" s="6" customFormat="1" ht="13.5" customHeight="1">
      <c r="B200" s="85"/>
      <c r="C200" s="134" t="s">
        <v>520</v>
      </c>
      <c r="D200" s="134" t="s">
        <v>162</v>
      </c>
      <c r="E200" s="135" t="s">
        <v>315</v>
      </c>
      <c r="F200" s="136" t="s">
        <v>994</v>
      </c>
      <c r="G200" s="137" t="s">
        <v>177</v>
      </c>
      <c r="H200" s="138">
        <v>14</v>
      </c>
      <c r="I200" s="139"/>
      <c r="J200" s="140">
        <f>ROUND($I$200*$H$200,2)</f>
        <v>0</v>
      </c>
      <c r="K200" s="136"/>
      <c r="L200" s="85"/>
      <c r="M200" s="141"/>
      <c r="N200" s="142" t="s">
        <v>39</v>
      </c>
      <c r="P200" s="143">
        <f>$O$200*$H$200</f>
        <v>0</v>
      </c>
      <c r="Q200" s="143">
        <v>0</v>
      </c>
      <c r="R200" s="143">
        <f>$Q$200*$H$200</f>
        <v>0</v>
      </c>
      <c r="S200" s="143">
        <v>0</v>
      </c>
      <c r="T200" s="144">
        <f>$S$200*$H$200</f>
        <v>0</v>
      </c>
      <c r="AR200" s="82" t="s">
        <v>268</v>
      </c>
      <c r="AT200" s="82" t="s">
        <v>162</v>
      </c>
      <c r="AU200" s="82" t="s">
        <v>77</v>
      </c>
      <c r="AY200" s="6" t="s">
        <v>159</v>
      </c>
      <c r="BE200" s="145">
        <f>IF($N$200="základní",$J$200,0)</f>
        <v>0</v>
      </c>
      <c r="BF200" s="145">
        <f>IF($N$200="snížená",$J$200,0)</f>
        <v>0</v>
      </c>
      <c r="BG200" s="145">
        <f>IF($N$200="zákl. přenesená",$J$200,0)</f>
        <v>0</v>
      </c>
      <c r="BH200" s="145">
        <f>IF($N$200="sníž. přenesená",$J$200,0)</f>
        <v>0</v>
      </c>
      <c r="BI200" s="145">
        <f>IF($N$200="nulová",$J$200,0)</f>
        <v>0</v>
      </c>
      <c r="BJ200" s="82" t="s">
        <v>75</v>
      </c>
      <c r="BK200" s="145">
        <f>ROUND($I$200*$H$200,2)</f>
        <v>0</v>
      </c>
      <c r="BL200" s="82" t="s">
        <v>268</v>
      </c>
      <c r="BM200" s="82" t="s">
        <v>995</v>
      </c>
    </row>
    <row r="201" spans="2:47" s="6" customFormat="1" ht="14.25" customHeight="1">
      <c r="B201" s="85"/>
      <c r="D201" s="146" t="s">
        <v>169</v>
      </c>
      <c r="F201" s="147" t="s">
        <v>994</v>
      </c>
      <c r="L201" s="85"/>
      <c r="M201" s="148"/>
      <c r="T201" s="149"/>
      <c r="AT201" s="6" t="s">
        <v>169</v>
      </c>
      <c r="AU201" s="6" t="s">
        <v>77</v>
      </c>
    </row>
    <row r="202" spans="2:65" s="6" customFormat="1" ht="13.5" customHeight="1">
      <c r="B202" s="85"/>
      <c r="C202" s="134" t="s">
        <v>525</v>
      </c>
      <c r="D202" s="134" t="s">
        <v>162</v>
      </c>
      <c r="E202" s="135" t="s">
        <v>321</v>
      </c>
      <c r="F202" s="136" t="s">
        <v>996</v>
      </c>
      <c r="G202" s="137" t="s">
        <v>893</v>
      </c>
      <c r="H202" s="138">
        <v>4</v>
      </c>
      <c r="I202" s="139"/>
      <c r="J202" s="140">
        <f>ROUND($I$202*$H$202,2)</f>
        <v>0</v>
      </c>
      <c r="K202" s="136"/>
      <c r="L202" s="85"/>
      <c r="M202" s="141"/>
      <c r="N202" s="142" t="s">
        <v>39</v>
      </c>
      <c r="P202" s="143">
        <f>$O$202*$H$202</f>
        <v>0</v>
      </c>
      <c r="Q202" s="143">
        <v>0</v>
      </c>
      <c r="R202" s="143">
        <f>$Q$202*$H$202</f>
        <v>0</v>
      </c>
      <c r="S202" s="143">
        <v>0</v>
      </c>
      <c r="T202" s="144">
        <f>$S$202*$H$202</f>
        <v>0</v>
      </c>
      <c r="AR202" s="82" t="s">
        <v>268</v>
      </c>
      <c r="AT202" s="82" t="s">
        <v>162</v>
      </c>
      <c r="AU202" s="82" t="s">
        <v>77</v>
      </c>
      <c r="AY202" s="6" t="s">
        <v>159</v>
      </c>
      <c r="BE202" s="145">
        <f>IF($N$202="základní",$J$202,0)</f>
        <v>0</v>
      </c>
      <c r="BF202" s="145">
        <f>IF($N$202="snížená",$J$202,0)</f>
        <v>0</v>
      </c>
      <c r="BG202" s="145">
        <f>IF($N$202="zákl. přenesená",$J$202,0)</f>
        <v>0</v>
      </c>
      <c r="BH202" s="145">
        <f>IF($N$202="sníž. přenesená",$J$202,0)</f>
        <v>0</v>
      </c>
      <c r="BI202" s="145">
        <f>IF($N$202="nulová",$J$202,0)</f>
        <v>0</v>
      </c>
      <c r="BJ202" s="82" t="s">
        <v>75</v>
      </c>
      <c r="BK202" s="145">
        <f>ROUND($I$202*$H$202,2)</f>
        <v>0</v>
      </c>
      <c r="BL202" s="82" t="s">
        <v>268</v>
      </c>
      <c r="BM202" s="82" t="s">
        <v>997</v>
      </c>
    </row>
    <row r="203" spans="2:47" s="6" customFormat="1" ht="14.25" customHeight="1">
      <c r="B203" s="85"/>
      <c r="D203" s="146" t="s">
        <v>169</v>
      </c>
      <c r="F203" s="147" t="s">
        <v>996</v>
      </c>
      <c r="L203" s="85"/>
      <c r="M203" s="148"/>
      <c r="T203" s="149"/>
      <c r="AT203" s="6" t="s">
        <v>169</v>
      </c>
      <c r="AU203" s="6" t="s">
        <v>77</v>
      </c>
    </row>
    <row r="204" spans="2:65" s="6" customFormat="1" ht="13.5" customHeight="1">
      <c r="B204" s="85"/>
      <c r="C204" s="134" t="s">
        <v>529</v>
      </c>
      <c r="D204" s="134" t="s">
        <v>162</v>
      </c>
      <c r="E204" s="135" t="s">
        <v>328</v>
      </c>
      <c r="F204" s="136" t="s">
        <v>998</v>
      </c>
      <c r="G204" s="137" t="s">
        <v>893</v>
      </c>
      <c r="H204" s="138">
        <v>2</v>
      </c>
      <c r="I204" s="139"/>
      <c r="J204" s="140">
        <f>ROUND($I$204*$H$204,2)</f>
        <v>0</v>
      </c>
      <c r="K204" s="136"/>
      <c r="L204" s="85"/>
      <c r="M204" s="141"/>
      <c r="N204" s="142" t="s">
        <v>39</v>
      </c>
      <c r="P204" s="143">
        <f>$O$204*$H$204</f>
        <v>0</v>
      </c>
      <c r="Q204" s="143">
        <v>0</v>
      </c>
      <c r="R204" s="143">
        <f>$Q$204*$H$204</f>
        <v>0</v>
      </c>
      <c r="S204" s="143">
        <v>0</v>
      </c>
      <c r="T204" s="144">
        <f>$S$204*$H$204</f>
        <v>0</v>
      </c>
      <c r="AR204" s="82" t="s">
        <v>268</v>
      </c>
      <c r="AT204" s="82" t="s">
        <v>162</v>
      </c>
      <c r="AU204" s="82" t="s">
        <v>77</v>
      </c>
      <c r="AY204" s="6" t="s">
        <v>159</v>
      </c>
      <c r="BE204" s="145">
        <f>IF($N$204="základní",$J$204,0)</f>
        <v>0</v>
      </c>
      <c r="BF204" s="145">
        <f>IF($N$204="snížená",$J$204,0)</f>
        <v>0</v>
      </c>
      <c r="BG204" s="145">
        <f>IF($N$204="zákl. přenesená",$J$204,0)</f>
        <v>0</v>
      </c>
      <c r="BH204" s="145">
        <f>IF($N$204="sníž. přenesená",$J$204,0)</f>
        <v>0</v>
      </c>
      <c r="BI204" s="145">
        <f>IF($N$204="nulová",$J$204,0)</f>
        <v>0</v>
      </c>
      <c r="BJ204" s="82" t="s">
        <v>75</v>
      </c>
      <c r="BK204" s="145">
        <f>ROUND($I$204*$H$204,2)</f>
        <v>0</v>
      </c>
      <c r="BL204" s="82" t="s">
        <v>268</v>
      </c>
      <c r="BM204" s="82" t="s">
        <v>999</v>
      </c>
    </row>
    <row r="205" spans="2:47" s="6" customFormat="1" ht="14.25" customHeight="1">
      <c r="B205" s="85"/>
      <c r="D205" s="146" t="s">
        <v>169</v>
      </c>
      <c r="F205" s="147" t="s">
        <v>998</v>
      </c>
      <c r="L205" s="85"/>
      <c r="M205" s="148"/>
      <c r="T205" s="149"/>
      <c r="AT205" s="6" t="s">
        <v>169</v>
      </c>
      <c r="AU205" s="6" t="s">
        <v>77</v>
      </c>
    </row>
    <row r="206" spans="2:65" s="6" customFormat="1" ht="13.5" customHeight="1">
      <c r="B206" s="85"/>
      <c r="C206" s="134" t="s">
        <v>534</v>
      </c>
      <c r="D206" s="134" t="s">
        <v>162</v>
      </c>
      <c r="E206" s="135" t="s">
        <v>335</v>
      </c>
      <c r="F206" s="136" t="s">
        <v>1000</v>
      </c>
      <c r="G206" s="137" t="s">
        <v>177</v>
      </c>
      <c r="H206" s="138">
        <v>12</v>
      </c>
      <c r="I206" s="139"/>
      <c r="J206" s="140">
        <f>ROUND($I$206*$H$206,2)</f>
        <v>0</v>
      </c>
      <c r="K206" s="136"/>
      <c r="L206" s="85"/>
      <c r="M206" s="141"/>
      <c r="N206" s="142" t="s">
        <v>39</v>
      </c>
      <c r="P206" s="143">
        <f>$O$206*$H$206</f>
        <v>0</v>
      </c>
      <c r="Q206" s="143">
        <v>0</v>
      </c>
      <c r="R206" s="143">
        <f>$Q$206*$H$206</f>
        <v>0</v>
      </c>
      <c r="S206" s="143">
        <v>0</v>
      </c>
      <c r="T206" s="144">
        <f>$S$206*$H$206</f>
        <v>0</v>
      </c>
      <c r="AR206" s="82" t="s">
        <v>268</v>
      </c>
      <c r="AT206" s="82" t="s">
        <v>162</v>
      </c>
      <c r="AU206" s="82" t="s">
        <v>77</v>
      </c>
      <c r="AY206" s="6" t="s">
        <v>159</v>
      </c>
      <c r="BE206" s="145">
        <f>IF($N$206="základní",$J$206,0)</f>
        <v>0</v>
      </c>
      <c r="BF206" s="145">
        <f>IF($N$206="snížená",$J$206,0)</f>
        <v>0</v>
      </c>
      <c r="BG206" s="145">
        <f>IF($N$206="zákl. přenesená",$J$206,0)</f>
        <v>0</v>
      </c>
      <c r="BH206" s="145">
        <f>IF($N$206="sníž. přenesená",$J$206,0)</f>
        <v>0</v>
      </c>
      <c r="BI206" s="145">
        <f>IF($N$206="nulová",$J$206,0)</f>
        <v>0</v>
      </c>
      <c r="BJ206" s="82" t="s">
        <v>75</v>
      </c>
      <c r="BK206" s="145">
        <f>ROUND($I$206*$H$206,2)</f>
        <v>0</v>
      </c>
      <c r="BL206" s="82" t="s">
        <v>268</v>
      </c>
      <c r="BM206" s="82" t="s">
        <v>1001</v>
      </c>
    </row>
    <row r="207" spans="2:47" s="6" customFormat="1" ht="14.25" customHeight="1">
      <c r="B207" s="85"/>
      <c r="D207" s="146" t="s">
        <v>169</v>
      </c>
      <c r="F207" s="147" t="s">
        <v>1000</v>
      </c>
      <c r="L207" s="85"/>
      <c r="M207" s="148"/>
      <c r="T207" s="149"/>
      <c r="AT207" s="6" t="s">
        <v>169</v>
      </c>
      <c r="AU207" s="6" t="s">
        <v>77</v>
      </c>
    </row>
    <row r="208" spans="2:65" s="6" customFormat="1" ht="13.5" customHeight="1">
      <c r="B208" s="85"/>
      <c r="C208" s="134" t="s">
        <v>539</v>
      </c>
      <c r="D208" s="134" t="s">
        <v>162</v>
      </c>
      <c r="E208" s="135" t="s">
        <v>341</v>
      </c>
      <c r="F208" s="136" t="s">
        <v>1002</v>
      </c>
      <c r="G208" s="137" t="s">
        <v>177</v>
      </c>
      <c r="H208" s="138">
        <v>23</v>
      </c>
      <c r="I208" s="139"/>
      <c r="J208" s="140">
        <f>ROUND($I$208*$H$208,2)</f>
        <v>0</v>
      </c>
      <c r="K208" s="136"/>
      <c r="L208" s="85"/>
      <c r="M208" s="141"/>
      <c r="N208" s="142" t="s">
        <v>39</v>
      </c>
      <c r="P208" s="143">
        <f>$O$208*$H$208</f>
        <v>0</v>
      </c>
      <c r="Q208" s="143">
        <v>0</v>
      </c>
      <c r="R208" s="143">
        <f>$Q$208*$H$208</f>
        <v>0</v>
      </c>
      <c r="S208" s="143">
        <v>0</v>
      </c>
      <c r="T208" s="144">
        <f>$S$208*$H$208</f>
        <v>0</v>
      </c>
      <c r="AR208" s="82" t="s">
        <v>268</v>
      </c>
      <c r="AT208" s="82" t="s">
        <v>162</v>
      </c>
      <c r="AU208" s="82" t="s">
        <v>77</v>
      </c>
      <c r="AY208" s="6" t="s">
        <v>159</v>
      </c>
      <c r="BE208" s="145">
        <f>IF($N$208="základní",$J$208,0)</f>
        <v>0</v>
      </c>
      <c r="BF208" s="145">
        <f>IF($N$208="snížená",$J$208,0)</f>
        <v>0</v>
      </c>
      <c r="BG208" s="145">
        <f>IF($N$208="zákl. přenesená",$J$208,0)</f>
        <v>0</v>
      </c>
      <c r="BH208" s="145">
        <f>IF($N$208="sníž. přenesená",$J$208,0)</f>
        <v>0</v>
      </c>
      <c r="BI208" s="145">
        <f>IF($N$208="nulová",$J$208,0)</f>
        <v>0</v>
      </c>
      <c r="BJ208" s="82" t="s">
        <v>75</v>
      </c>
      <c r="BK208" s="145">
        <f>ROUND($I$208*$H$208,2)</f>
        <v>0</v>
      </c>
      <c r="BL208" s="82" t="s">
        <v>268</v>
      </c>
      <c r="BM208" s="82" t="s">
        <v>1003</v>
      </c>
    </row>
    <row r="209" spans="2:47" s="6" customFormat="1" ht="14.25" customHeight="1">
      <c r="B209" s="85"/>
      <c r="D209" s="146" t="s">
        <v>169</v>
      </c>
      <c r="F209" s="147" t="s">
        <v>1002</v>
      </c>
      <c r="L209" s="85"/>
      <c r="M209" s="148"/>
      <c r="T209" s="149"/>
      <c r="AT209" s="6" t="s">
        <v>169</v>
      </c>
      <c r="AU209" s="6" t="s">
        <v>77</v>
      </c>
    </row>
    <row r="210" spans="2:65" s="6" customFormat="1" ht="13.5" customHeight="1">
      <c r="B210" s="85"/>
      <c r="C210" s="134" t="s">
        <v>544</v>
      </c>
      <c r="D210" s="134" t="s">
        <v>162</v>
      </c>
      <c r="E210" s="135" t="s">
        <v>348</v>
      </c>
      <c r="F210" s="136" t="s">
        <v>1004</v>
      </c>
      <c r="G210" s="137" t="s">
        <v>177</v>
      </c>
      <c r="H210" s="138">
        <v>12</v>
      </c>
      <c r="I210" s="139"/>
      <c r="J210" s="140">
        <f>ROUND($I$210*$H$210,2)</f>
        <v>0</v>
      </c>
      <c r="K210" s="136"/>
      <c r="L210" s="85"/>
      <c r="M210" s="141"/>
      <c r="N210" s="142" t="s">
        <v>39</v>
      </c>
      <c r="P210" s="143">
        <f>$O$210*$H$210</f>
        <v>0</v>
      </c>
      <c r="Q210" s="143">
        <v>0</v>
      </c>
      <c r="R210" s="143">
        <f>$Q$210*$H$210</f>
        <v>0</v>
      </c>
      <c r="S210" s="143">
        <v>0</v>
      </c>
      <c r="T210" s="144">
        <f>$S$210*$H$210</f>
        <v>0</v>
      </c>
      <c r="AR210" s="82" t="s">
        <v>268</v>
      </c>
      <c r="AT210" s="82" t="s">
        <v>162</v>
      </c>
      <c r="AU210" s="82" t="s">
        <v>77</v>
      </c>
      <c r="AY210" s="6" t="s">
        <v>159</v>
      </c>
      <c r="BE210" s="145">
        <f>IF($N$210="základní",$J$210,0)</f>
        <v>0</v>
      </c>
      <c r="BF210" s="145">
        <f>IF($N$210="snížená",$J$210,0)</f>
        <v>0</v>
      </c>
      <c r="BG210" s="145">
        <f>IF($N$210="zákl. přenesená",$J$210,0)</f>
        <v>0</v>
      </c>
      <c r="BH210" s="145">
        <f>IF($N$210="sníž. přenesená",$J$210,0)</f>
        <v>0</v>
      </c>
      <c r="BI210" s="145">
        <f>IF($N$210="nulová",$J$210,0)</f>
        <v>0</v>
      </c>
      <c r="BJ210" s="82" t="s">
        <v>75</v>
      </c>
      <c r="BK210" s="145">
        <f>ROUND($I$210*$H$210,2)</f>
        <v>0</v>
      </c>
      <c r="BL210" s="82" t="s">
        <v>268</v>
      </c>
      <c r="BM210" s="82" t="s">
        <v>1005</v>
      </c>
    </row>
    <row r="211" spans="2:47" s="6" customFormat="1" ht="14.25" customHeight="1">
      <c r="B211" s="85"/>
      <c r="D211" s="146" t="s">
        <v>169</v>
      </c>
      <c r="F211" s="147" t="s">
        <v>1004</v>
      </c>
      <c r="L211" s="85"/>
      <c r="M211" s="148"/>
      <c r="T211" s="149"/>
      <c r="AT211" s="6" t="s">
        <v>169</v>
      </c>
      <c r="AU211" s="6" t="s">
        <v>77</v>
      </c>
    </row>
    <row r="212" spans="2:65" s="6" customFormat="1" ht="13.5" customHeight="1">
      <c r="B212" s="85"/>
      <c r="C212" s="134" t="s">
        <v>551</v>
      </c>
      <c r="D212" s="134" t="s">
        <v>162</v>
      </c>
      <c r="E212" s="135" t="s">
        <v>355</v>
      </c>
      <c r="F212" s="136" t="s">
        <v>1006</v>
      </c>
      <c r="G212" s="137" t="s">
        <v>893</v>
      </c>
      <c r="H212" s="138">
        <v>1</v>
      </c>
      <c r="I212" s="139"/>
      <c r="J212" s="140">
        <f>ROUND($I$212*$H$212,2)</f>
        <v>0</v>
      </c>
      <c r="K212" s="136"/>
      <c r="L212" s="85"/>
      <c r="M212" s="141"/>
      <c r="N212" s="142" t="s">
        <v>39</v>
      </c>
      <c r="P212" s="143">
        <f>$O$212*$H$212</f>
        <v>0</v>
      </c>
      <c r="Q212" s="143">
        <v>0</v>
      </c>
      <c r="R212" s="143">
        <f>$Q$212*$H$212</f>
        <v>0</v>
      </c>
      <c r="S212" s="143">
        <v>0</v>
      </c>
      <c r="T212" s="144">
        <f>$S$212*$H$212</f>
        <v>0</v>
      </c>
      <c r="AR212" s="82" t="s">
        <v>268</v>
      </c>
      <c r="AT212" s="82" t="s">
        <v>162</v>
      </c>
      <c r="AU212" s="82" t="s">
        <v>77</v>
      </c>
      <c r="AY212" s="6" t="s">
        <v>159</v>
      </c>
      <c r="BE212" s="145">
        <f>IF($N$212="základní",$J$212,0)</f>
        <v>0</v>
      </c>
      <c r="BF212" s="145">
        <f>IF($N$212="snížená",$J$212,0)</f>
        <v>0</v>
      </c>
      <c r="BG212" s="145">
        <f>IF($N$212="zákl. přenesená",$J$212,0)</f>
        <v>0</v>
      </c>
      <c r="BH212" s="145">
        <f>IF($N$212="sníž. přenesená",$J$212,0)</f>
        <v>0</v>
      </c>
      <c r="BI212" s="145">
        <f>IF($N$212="nulová",$J$212,0)</f>
        <v>0</v>
      </c>
      <c r="BJ212" s="82" t="s">
        <v>75</v>
      </c>
      <c r="BK212" s="145">
        <f>ROUND($I$212*$H$212,2)</f>
        <v>0</v>
      </c>
      <c r="BL212" s="82" t="s">
        <v>268</v>
      </c>
      <c r="BM212" s="82" t="s">
        <v>1007</v>
      </c>
    </row>
    <row r="213" spans="2:47" s="6" customFormat="1" ht="14.25" customHeight="1">
      <c r="B213" s="85"/>
      <c r="D213" s="146" t="s">
        <v>169</v>
      </c>
      <c r="F213" s="147" t="s">
        <v>1006</v>
      </c>
      <c r="L213" s="85"/>
      <c r="M213" s="148"/>
      <c r="T213" s="149"/>
      <c r="AT213" s="6" t="s">
        <v>169</v>
      </c>
      <c r="AU213" s="6" t="s">
        <v>77</v>
      </c>
    </row>
    <row r="214" spans="2:65" s="6" customFormat="1" ht="13.5" customHeight="1">
      <c r="B214" s="85"/>
      <c r="C214" s="134" t="s">
        <v>556</v>
      </c>
      <c r="D214" s="134" t="s">
        <v>162</v>
      </c>
      <c r="E214" s="135" t="s">
        <v>1008</v>
      </c>
      <c r="F214" s="136" t="s">
        <v>1009</v>
      </c>
      <c r="G214" s="137" t="s">
        <v>177</v>
      </c>
      <c r="H214" s="138">
        <v>1</v>
      </c>
      <c r="I214" s="139"/>
      <c r="J214" s="140">
        <f>ROUND($I$214*$H$214,2)</f>
        <v>0</v>
      </c>
      <c r="K214" s="136"/>
      <c r="L214" s="85"/>
      <c r="M214" s="141"/>
      <c r="N214" s="142" t="s">
        <v>39</v>
      </c>
      <c r="P214" s="143">
        <f>$O$214*$H$214</f>
        <v>0</v>
      </c>
      <c r="Q214" s="143">
        <v>0</v>
      </c>
      <c r="R214" s="143">
        <f>$Q$214*$H$214</f>
        <v>0</v>
      </c>
      <c r="S214" s="143">
        <v>0</v>
      </c>
      <c r="T214" s="144">
        <f>$S$214*$H$214</f>
        <v>0</v>
      </c>
      <c r="AR214" s="82" t="s">
        <v>268</v>
      </c>
      <c r="AT214" s="82" t="s">
        <v>162</v>
      </c>
      <c r="AU214" s="82" t="s">
        <v>77</v>
      </c>
      <c r="AY214" s="6" t="s">
        <v>159</v>
      </c>
      <c r="BE214" s="145">
        <f>IF($N$214="základní",$J$214,0)</f>
        <v>0</v>
      </c>
      <c r="BF214" s="145">
        <f>IF($N$214="snížená",$J$214,0)</f>
        <v>0</v>
      </c>
      <c r="BG214" s="145">
        <f>IF($N$214="zákl. přenesená",$J$214,0)</f>
        <v>0</v>
      </c>
      <c r="BH214" s="145">
        <f>IF($N$214="sníž. přenesená",$J$214,0)</f>
        <v>0</v>
      </c>
      <c r="BI214" s="145">
        <f>IF($N$214="nulová",$J$214,0)</f>
        <v>0</v>
      </c>
      <c r="BJ214" s="82" t="s">
        <v>75</v>
      </c>
      <c r="BK214" s="145">
        <f>ROUND($I$214*$H$214,2)</f>
        <v>0</v>
      </c>
      <c r="BL214" s="82" t="s">
        <v>268</v>
      </c>
      <c r="BM214" s="82" t="s">
        <v>1010</v>
      </c>
    </row>
    <row r="215" spans="2:47" s="6" customFormat="1" ht="14.25" customHeight="1">
      <c r="B215" s="85"/>
      <c r="D215" s="146" t="s">
        <v>169</v>
      </c>
      <c r="F215" s="147" t="s">
        <v>1009</v>
      </c>
      <c r="L215" s="85"/>
      <c r="M215" s="148"/>
      <c r="T215" s="149"/>
      <c r="AT215" s="6" t="s">
        <v>169</v>
      </c>
      <c r="AU215" s="6" t="s">
        <v>77</v>
      </c>
    </row>
    <row r="216" spans="2:65" s="6" customFormat="1" ht="13.5" customHeight="1">
      <c r="B216" s="85"/>
      <c r="C216" s="134" t="s">
        <v>560</v>
      </c>
      <c r="D216" s="134" t="s">
        <v>162</v>
      </c>
      <c r="E216" s="135" t="s">
        <v>368</v>
      </c>
      <c r="F216" s="136" t="s">
        <v>1011</v>
      </c>
      <c r="G216" s="137" t="s">
        <v>893</v>
      </c>
      <c r="H216" s="138">
        <v>18</v>
      </c>
      <c r="I216" s="139"/>
      <c r="J216" s="140">
        <f>ROUND($I$216*$H$216,2)</f>
        <v>0</v>
      </c>
      <c r="K216" s="136"/>
      <c r="L216" s="85"/>
      <c r="M216" s="141"/>
      <c r="N216" s="142" t="s">
        <v>39</v>
      </c>
      <c r="P216" s="143">
        <f>$O$216*$H$216</f>
        <v>0</v>
      </c>
      <c r="Q216" s="143">
        <v>0</v>
      </c>
      <c r="R216" s="143">
        <f>$Q$216*$H$216</f>
        <v>0</v>
      </c>
      <c r="S216" s="143">
        <v>0</v>
      </c>
      <c r="T216" s="144">
        <f>$S$216*$H$216</f>
        <v>0</v>
      </c>
      <c r="AR216" s="82" t="s">
        <v>268</v>
      </c>
      <c r="AT216" s="82" t="s">
        <v>162</v>
      </c>
      <c r="AU216" s="82" t="s">
        <v>77</v>
      </c>
      <c r="AY216" s="6" t="s">
        <v>159</v>
      </c>
      <c r="BE216" s="145">
        <f>IF($N$216="základní",$J$216,0)</f>
        <v>0</v>
      </c>
      <c r="BF216" s="145">
        <f>IF($N$216="snížená",$J$216,0)</f>
        <v>0</v>
      </c>
      <c r="BG216" s="145">
        <f>IF($N$216="zákl. přenesená",$J$216,0)</f>
        <v>0</v>
      </c>
      <c r="BH216" s="145">
        <f>IF($N$216="sníž. přenesená",$J$216,0)</f>
        <v>0</v>
      </c>
      <c r="BI216" s="145">
        <f>IF($N$216="nulová",$J$216,0)</f>
        <v>0</v>
      </c>
      <c r="BJ216" s="82" t="s">
        <v>75</v>
      </c>
      <c r="BK216" s="145">
        <f>ROUND($I$216*$H$216,2)</f>
        <v>0</v>
      </c>
      <c r="BL216" s="82" t="s">
        <v>268</v>
      </c>
      <c r="BM216" s="82" t="s">
        <v>1012</v>
      </c>
    </row>
    <row r="217" spans="2:47" s="6" customFormat="1" ht="14.25" customHeight="1">
      <c r="B217" s="85"/>
      <c r="D217" s="146" t="s">
        <v>169</v>
      </c>
      <c r="F217" s="147" t="s">
        <v>1011</v>
      </c>
      <c r="L217" s="85"/>
      <c r="M217" s="148"/>
      <c r="T217" s="149"/>
      <c r="AT217" s="6" t="s">
        <v>169</v>
      </c>
      <c r="AU217" s="6" t="s">
        <v>77</v>
      </c>
    </row>
    <row r="218" spans="2:65" s="6" customFormat="1" ht="13.5" customHeight="1">
      <c r="B218" s="85"/>
      <c r="C218" s="134" t="s">
        <v>565</v>
      </c>
      <c r="D218" s="134" t="s">
        <v>162</v>
      </c>
      <c r="E218" s="135" t="s">
        <v>375</v>
      </c>
      <c r="F218" s="136" t="s">
        <v>1013</v>
      </c>
      <c r="G218" s="137" t="s">
        <v>893</v>
      </c>
      <c r="H218" s="138">
        <v>6</v>
      </c>
      <c r="I218" s="139"/>
      <c r="J218" s="140">
        <f>ROUND($I$218*$H$218,2)</f>
        <v>0</v>
      </c>
      <c r="K218" s="136"/>
      <c r="L218" s="85"/>
      <c r="M218" s="141"/>
      <c r="N218" s="142" t="s">
        <v>39</v>
      </c>
      <c r="P218" s="143">
        <f>$O$218*$H$218</f>
        <v>0</v>
      </c>
      <c r="Q218" s="143">
        <v>0</v>
      </c>
      <c r="R218" s="143">
        <f>$Q$218*$H$218</f>
        <v>0</v>
      </c>
      <c r="S218" s="143">
        <v>0</v>
      </c>
      <c r="T218" s="144">
        <f>$S$218*$H$218</f>
        <v>0</v>
      </c>
      <c r="AR218" s="82" t="s">
        <v>268</v>
      </c>
      <c r="AT218" s="82" t="s">
        <v>162</v>
      </c>
      <c r="AU218" s="82" t="s">
        <v>77</v>
      </c>
      <c r="AY218" s="6" t="s">
        <v>159</v>
      </c>
      <c r="BE218" s="145">
        <f>IF($N$218="základní",$J$218,0)</f>
        <v>0</v>
      </c>
      <c r="BF218" s="145">
        <f>IF($N$218="snížená",$J$218,0)</f>
        <v>0</v>
      </c>
      <c r="BG218" s="145">
        <f>IF($N$218="zákl. přenesená",$J$218,0)</f>
        <v>0</v>
      </c>
      <c r="BH218" s="145">
        <f>IF($N$218="sníž. přenesená",$J$218,0)</f>
        <v>0</v>
      </c>
      <c r="BI218" s="145">
        <f>IF($N$218="nulová",$J$218,0)</f>
        <v>0</v>
      </c>
      <c r="BJ218" s="82" t="s">
        <v>75</v>
      </c>
      <c r="BK218" s="145">
        <f>ROUND($I$218*$H$218,2)</f>
        <v>0</v>
      </c>
      <c r="BL218" s="82" t="s">
        <v>268</v>
      </c>
      <c r="BM218" s="82" t="s">
        <v>1014</v>
      </c>
    </row>
    <row r="219" spans="2:47" s="6" customFormat="1" ht="14.25" customHeight="1">
      <c r="B219" s="85"/>
      <c r="D219" s="146" t="s">
        <v>169</v>
      </c>
      <c r="F219" s="147" t="s">
        <v>1013</v>
      </c>
      <c r="L219" s="85"/>
      <c r="M219" s="148"/>
      <c r="T219" s="149"/>
      <c r="AT219" s="6" t="s">
        <v>169</v>
      </c>
      <c r="AU219" s="6" t="s">
        <v>77</v>
      </c>
    </row>
    <row r="220" spans="2:65" s="6" customFormat="1" ht="13.5" customHeight="1">
      <c r="B220" s="85"/>
      <c r="C220" s="134" t="s">
        <v>572</v>
      </c>
      <c r="D220" s="134" t="s">
        <v>162</v>
      </c>
      <c r="E220" s="135" t="s">
        <v>381</v>
      </c>
      <c r="F220" s="136" t="s">
        <v>1015</v>
      </c>
      <c r="G220" s="137" t="s">
        <v>177</v>
      </c>
      <c r="H220" s="138">
        <v>1</v>
      </c>
      <c r="I220" s="139"/>
      <c r="J220" s="140">
        <f>ROUND($I$220*$H$220,2)</f>
        <v>0</v>
      </c>
      <c r="K220" s="136"/>
      <c r="L220" s="85"/>
      <c r="M220" s="141"/>
      <c r="N220" s="142" t="s">
        <v>39</v>
      </c>
      <c r="P220" s="143">
        <f>$O$220*$H$220</f>
        <v>0</v>
      </c>
      <c r="Q220" s="143">
        <v>0</v>
      </c>
      <c r="R220" s="143">
        <f>$Q$220*$H$220</f>
        <v>0</v>
      </c>
      <c r="S220" s="143">
        <v>0</v>
      </c>
      <c r="T220" s="144">
        <f>$S$220*$H$220</f>
        <v>0</v>
      </c>
      <c r="AR220" s="82" t="s">
        <v>268</v>
      </c>
      <c r="AT220" s="82" t="s">
        <v>162</v>
      </c>
      <c r="AU220" s="82" t="s">
        <v>77</v>
      </c>
      <c r="AY220" s="6" t="s">
        <v>159</v>
      </c>
      <c r="BE220" s="145">
        <f>IF($N$220="základní",$J$220,0)</f>
        <v>0</v>
      </c>
      <c r="BF220" s="145">
        <f>IF($N$220="snížená",$J$220,0)</f>
        <v>0</v>
      </c>
      <c r="BG220" s="145">
        <f>IF($N$220="zákl. přenesená",$J$220,0)</f>
        <v>0</v>
      </c>
      <c r="BH220" s="145">
        <f>IF($N$220="sníž. přenesená",$J$220,0)</f>
        <v>0</v>
      </c>
      <c r="BI220" s="145">
        <f>IF($N$220="nulová",$J$220,0)</f>
        <v>0</v>
      </c>
      <c r="BJ220" s="82" t="s">
        <v>75</v>
      </c>
      <c r="BK220" s="145">
        <f>ROUND($I$220*$H$220,2)</f>
        <v>0</v>
      </c>
      <c r="BL220" s="82" t="s">
        <v>268</v>
      </c>
      <c r="BM220" s="82" t="s">
        <v>1016</v>
      </c>
    </row>
    <row r="221" spans="2:47" s="6" customFormat="1" ht="14.25" customHeight="1">
      <c r="B221" s="85"/>
      <c r="D221" s="146" t="s">
        <v>169</v>
      </c>
      <c r="F221" s="147" t="s">
        <v>1015</v>
      </c>
      <c r="L221" s="85"/>
      <c r="M221" s="148"/>
      <c r="T221" s="149"/>
      <c r="AT221" s="6" t="s">
        <v>169</v>
      </c>
      <c r="AU221" s="6" t="s">
        <v>77</v>
      </c>
    </row>
    <row r="222" spans="2:65" s="6" customFormat="1" ht="13.5" customHeight="1">
      <c r="B222" s="85"/>
      <c r="C222" s="134" t="s">
        <v>579</v>
      </c>
      <c r="D222" s="134" t="s">
        <v>162</v>
      </c>
      <c r="E222" s="135" t="s">
        <v>387</v>
      </c>
      <c r="F222" s="136" t="s">
        <v>1017</v>
      </c>
      <c r="G222" s="137" t="s">
        <v>177</v>
      </c>
      <c r="H222" s="138">
        <v>10</v>
      </c>
      <c r="I222" s="139"/>
      <c r="J222" s="140">
        <f>ROUND($I$222*$H$222,2)</f>
        <v>0</v>
      </c>
      <c r="K222" s="136"/>
      <c r="L222" s="85"/>
      <c r="M222" s="141"/>
      <c r="N222" s="142" t="s">
        <v>39</v>
      </c>
      <c r="P222" s="143">
        <f>$O$222*$H$222</f>
        <v>0</v>
      </c>
      <c r="Q222" s="143">
        <v>0</v>
      </c>
      <c r="R222" s="143">
        <f>$Q$222*$H$222</f>
        <v>0</v>
      </c>
      <c r="S222" s="143">
        <v>0</v>
      </c>
      <c r="T222" s="144">
        <f>$S$222*$H$222</f>
        <v>0</v>
      </c>
      <c r="AR222" s="82" t="s">
        <v>268</v>
      </c>
      <c r="AT222" s="82" t="s">
        <v>162</v>
      </c>
      <c r="AU222" s="82" t="s">
        <v>77</v>
      </c>
      <c r="AY222" s="6" t="s">
        <v>159</v>
      </c>
      <c r="BE222" s="145">
        <f>IF($N$222="základní",$J$222,0)</f>
        <v>0</v>
      </c>
      <c r="BF222" s="145">
        <f>IF($N$222="snížená",$J$222,0)</f>
        <v>0</v>
      </c>
      <c r="BG222" s="145">
        <f>IF($N$222="zákl. přenesená",$J$222,0)</f>
        <v>0</v>
      </c>
      <c r="BH222" s="145">
        <f>IF($N$222="sníž. přenesená",$J$222,0)</f>
        <v>0</v>
      </c>
      <c r="BI222" s="145">
        <f>IF($N$222="nulová",$J$222,0)</f>
        <v>0</v>
      </c>
      <c r="BJ222" s="82" t="s">
        <v>75</v>
      </c>
      <c r="BK222" s="145">
        <f>ROUND($I$222*$H$222,2)</f>
        <v>0</v>
      </c>
      <c r="BL222" s="82" t="s">
        <v>268</v>
      </c>
      <c r="BM222" s="82" t="s">
        <v>1018</v>
      </c>
    </row>
    <row r="223" spans="2:47" s="6" customFormat="1" ht="14.25" customHeight="1">
      <c r="B223" s="85"/>
      <c r="D223" s="146" t="s">
        <v>169</v>
      </c>
      <c r="F223" s="147" t="s">
        <v>1017</v>
      </c>
      <c r="L223" s="85"/>
      <c r="M223" s="148"/>
      <c r="T223" s="149"/>
      <c r="AT223" s="6" t="s">
        <v>169</v>
      </c>
      <c r="AU223" s="6" t="s">
        <v>77</v>
      </c>
    </row>
    <row r="224" spans="2:65" s="6" customFormat="1" ht="13.5" customHeight="1">
      <c r="B224" s="85"/>
      <c r="C224" s="134" t="s">
        <v>585</v>
      </c>
      <c r="D224" s="134" t="s">
        <v>162</v>
      </c>
      <c r="E224" s="135" t="s">
        <v>398</v>
      </c>
      <c r="F224" s="136" t="s">
        <v>1019</v>
      </c>
      <c r="G224" s="137" t="s">
        <v>177</v>
      </c>
      <c r="H224" s="138">
        <v>4</v>
      </c>
      <c r="I224" s="139"/>
      <c r="J224" s="140">
        <f>ROUND($I$224*$H$224,2)</f>
        <v>0</v>
      </c>
      <c r="K224" s="136"/>
      <c r="L224" s="85"/>
      <c r="M224" s="141"/>
      <c r="N224" s="142" t="s">
        <v>39</v>
      </c>
      <c r="P224" s="143">
        <f>$O$224*$H$224</f>
        <v>0</v>
      </c>
      <c r="Q224" s="143">
        <v>0</v>
      </c>
      <c r="R224" s="143">
        <f>$Q$224*$H$224</f>
        <v>0</v>
      </c>
      <c r="S224" s="143">
        <v>0</v>
      </c>
      <c r="T224" s="144">
        <f>$S$224*$H$224</f>
        <v>0</v>
      </c>
      <c r="AR224" s="82" t="s">
        <v>268</v>
      </c>
      <c r="AT224" s="82" t="s">
        <v>162</v>
      </c>
      <c r="AU224" s="82" t="s">
        <v>77</v>
      </c>
      <c r="AY224" s="6" t="s">
        <v>159</v>
      </c>
      <c r="BE224" s="145">
        <f>IF($N$224="základní",$J$224,0)</f>
        <v>0</v>
      </c>
      <c r="BF224" s="145">
        <f>IF($N$224="snížená",$J$224,0)</f>
        <v>0</v>
      </c>
      <c r="BG224" s="145">
        <f>IF($N$224="zákl. přenesená",$J$224,0)</f>
        <v>0</v>
      </c>
      <c r="BH224" s="145">
        <f>IF($N$224="sníž. přenesená",$J$224,0)</f>
        <v>0</v>
      </c>
      <c r="BI224" s="145">
        <f>IF($N$224="nulová",$J$224,0)</f>
        <v>0</v>
      </c>
      <c r="BJ224" s="82" t="s">
        <v>75</v>
      </c>
      <c r="BK224" s="145">
        <f>ROUND($I$224*$H$224,2)</f>
        <v>0</v>
      </c>
      <c r="BL224" s="82" t="s">
        <v>268</v>
      </c>
      <c r="BM224" s="82" t="s">
        <v>1020</v>
      </c>
    </row>
    <row r="225" spans="2:47" s="6" customFormat="1" ht="14.25" customHeight="1">
      <c r="B225" s="85"/>
      <c r="D225" s="146" t="s">
        <v>169</v>
      </c>
      <c r="F225" s="147" t="s">
        <v>1019</v>
      </c>
      <c r="L225" s="85"/>
      <c r="M225" s="148"/>
      <c r="T225" s="149"/>
      <c r="AT225" s="6" t="s">
        <v>169</v>
      </c>
      <c r="AU225" s="6" t="s">
        <v>77</v>
      </c>
    </row>
    <row r="226" spans="2:65" s="6" customFormat="1" ht="13.5" customHeight="1">
      <c r="B226" s="85"/>
      <c r="C226" s="134" t="s">
        <v>595</v>
      </c>
      <c r="D226" s="134" t="s">
        <v>162</v>
      </c>
      <c r="E226" s="135" t="s">
        <v>405</v>
      </c>
      <c r="F226" s="136" t="s">
        <v>1021</v>
      </c>
      <c r="G226" s="137" t="s">
        <v>177</v>
      </c>
      <c r="H226" s="138">
        <v>13</v>
      </c>
      <c r="I226" s="139"/>
      <c r="J226" s="140">
        <f>ROUND($I$226*$H$226,2)</f>
        <v>0</v>
      </c>
      <c r="K226" s="136"/>
      <c r="L226" s="85"/>
      <c r="M226" s="141"/>
      <c r="N226" s="142" t="s">
        <v>39</v>
      </c>
      <c r="P226" s="143">
        <f>$O$226*$H$226</f>
        <v>0</v>
      </c>
      <c r="Q226" s="143">
        <v>0</v>
      </c>
      <c r="R226" s="143">
        <f>$Q$226*$H$226</f>
        <v>0</v>
      </c>
      <c r="S226" s="143">
        <v>0</v>
      </c>
      <c r="T226" s="144">
        <f>$S$226*$H$226</f>
        <v>0</v>
      </c>
      <c r="AR226" s="82" t="s">
        <v>268</v>
      </c>
      <c r="AT226" s="82" t="s">
        <v>162</v>
      </c>
      <c r="AU226" s="82" t="s">
        <v>77</v>
      </c>
      <c r="AY226" s="6" t="s">
        <v>159</v>
      </c>
      <c r="BE226" s="145">
        <f>IF($N$226="základní",$J$226,0)</f>
        <v>0</v>
      </c>
      <c r="BF226" s="145">
        <f>IF($N$226="snížená",$J$226,0)</f>
        <v>0</v>
      </c>
      <c r="BG226" s="145">
        <f>IF($N$226="zákl. přenesená",$J$226,0)</f>
        <v>0</v>
      </c>
      <c r="BH226" s="145">
        <f>IF($N$226="sníž. přenesená",$J$226,0)</f>
        <v>0</v>
      </c>
      <c r="BI226" s="145">
        <f>IF($N$226="nulová",$J$226,0)</f>
        <v>0</v>
      </c>
      <c r="BJ226" s="82" t="s">
        <v>75</v>
      </c>
      <c r="BK226" s="145">
        <f>ROUND($I$226*$H$226,2)</f>
        <v>0</v>
      </c>
      <c r="BL226" s="82" t="s">
        <v>268</v>
      </c>
      <c r="BM226" s="82" t="s">
        <v>1022</v>
      </c>
    </row>
    <row r="227" spans="2:47" s="6" customFormat="1" ht="14.25" customHeight="1">
      <c r="B227" s="85"/>
      <c r="D227" s="146" t="s">
        <v>169</v>
      </c>
      <c r="F227" s="147" t="s">
        <v>1021</v>
      </c>
      <c r="L227" s="85"/>
      <c r="M227" s="148"/>
      <c r="T227" s="149"/>
      <c r="AT227" s="6" t="s">
        <v>169</v>
      </c>
      <c r="AU227" s="6" t="s">
        <v>77</v>
      </c>
    </row>
    <row r="228" spans="2:65" s="6" customFormat="1" ht="13.5" customHeight="1">
      <c r="B228" s="85"/>
      <c r="C228" s="134" t="s">
        <v>600</v>
      </c>
      <c r="D228" s="134" t="s">
        <v>162</v>
      </c>
      <c r="E228" s="135" t="s">
        <v>410</v>
      </c>
      <c r="F228" s="136" t="s">
        <v>1023</v>
      </c>
      <c r="G228" s="137" t="s">
        <v>177</v>
      </c>
      <c r="H228" s="138">
        <v>13</v>
      </c>
      <c r="I228" s="139"/>
      <c r="J228" s="140">
        <f>ROUND($I$228*$H$228,2)</f>
        <v>0</v>
      </c>
      <c r="K228" s="136"/>
      <c r="L228" s="85"/>
      <c r="M228" s="141"/>
      <c r="N228" s="142" t="s">
        <v>39</v>
      </c>
      <c r="P228" s="143">
        <f>$O$228*$H$228</f>
        <v>0</v>
      </c>
      <c r="Q228" s="143">
        <v>0</v>
      </c>
      <c r="R228" s="143">
        <f>$Q$228*$H$228</f>
        <v>0</v>
      </c>
      <c r="S228" s="143">
        <v>0</v>
      </c>
      <c r="T228" s="144">
        <f>$S$228*$H$228</f>
        <v>0</v>
      </c>
      <c r="AR228" s="82" t="s">
        <v>268</v>
      </c>
      <c r="AT228" s="82" t="s">
        <v>162</v>
      </c>
      <c r="AU228" s="82" t="s">
        <v>77</v>
      </c>
      <c r="AY228" s="6" t="s">
        <v>159</v>
      </c>
      <c r="BE228" s="145">
        <f>IF($N$228="základní",$J$228,0)</f>
        <v>0</v>
      </c>
      <c r="BF228" s="145">
        <f>IF($N$228="snížená",$J$228,0)</f>
        <v>0</v>
      </c>
      <c r="BG228" s="145">
        <f>IF($N$228="zákl. přenesená",$J$228,0)</f>
        <v>0</v>
      </c>
      <c r="BH228" s="145">
        <f>IF($N$228="sníž. přenesená",$J$228,0)</f>
        <v>0</v>
      </c>
      <c r="BI228" s="145">
        <f>IF($N$228="nulová",$J$228,0)</f>
        <v>0</v>
      </c>
      <c r="BJ228" s="82" t="s">
        <v>75</v>
      </c>
      <c r="BK228" s="145">
        <f>ROUND($I$228*$H$228,2)</f>
        <v>0</v>
      </c>
      <c r="BL228" s="82" t="s">
        <v>268</v>
      </c>
      <c r="BM228" s="82" t="s">
        <v>1024</v>
      </c>
    </row>
    <row r="229" spans="2:47" s="6" customFormat="1" ht="14.25" customHeight="1">
      <c r="B229" s="85"/>
      <c r="D229" s="146" t="s">
        <v>169</v>
      </c>
      <c r="F229" s="147" t="s">
        <v>1023</v>
      </c>
      <c r="L229" s="85"/>
      <c r="M229" s="148"/>
      <c r="T229" s="149"/>
      <c r="AT229" s="6" t="s">
        <v>169</v>
      </c>
      <c r="AU229" s="6" t="s">
        <v>77</v>
      </c>
    </row>
    <row r="230" spans="2:65" s="6" customFormat="1" ht="13.5" customHeight="1">
      <c r="B230" s="85"/>
      <c r="C230" s="134" t="s">
        <v>605</v>
      </c>
      <c r="D230" s="134" t="s">
        <v>162</v>
      </c>
      <c r="E230" s="135" t="s">
        <v>415</v>
      </c>
      <c r="F230" s="136" t="s">
        <v>1025</v>
      </c>
      <c r="G230" s="137" t="s">
        <v>428</v>
      </c>
      <c r="H230" s="138">
        <v>0.35</v>
      </c>
      <c r="I230" s="139"/>
      <c r="J230" s="140">
        <f>ROUND($I$230*$H$230,2)</f>
        <v>0</v>
      </c>
      <c r="K230" s="136"/>
      <c r="L230" s="85"/>
      <c r="M230" s="141"/>
      <c r="N230" s="142" t="s">
        <v>39</v>
      </c>
      <c r="P230" s="143">
        <f>$O$230*$H$230</f>
        <v>0</v>
      </c>
      <c r="Q230" s="143">
        <v>0</v>
      </c>
      <c r="R230" s="143">
        <f>$Q$230*$H$230</f>
        <v>0</v>
      </c>
      <c r="S230" s="143">
        <v>0</v>
      </c>
      <c r="T230" s="144">
        <f>$S$230*$H$230</f>
        <v>0</v>
      </c>
      <c r="AR230" s="82" t="s">
        <v>268</v>
      </c>
      <c r="AT230" s="82" t="s">
        <v>162</v>
      </c>
      <c r="AU230" s="82" t="s">
        <v>77</v>
      </c>
      <c r="AY230" s="6" t="s">
        <v>159</v>
      </c>
      <c r="BE230" s="145">
        <f>IF($N$230="základní",$J$230,0)</f>
        <v>0</v>
      </c>
      <c r="BF230" s="145">
        <f>IF($N$230="snížená",$J$230,0)</f>
        <v>0</v>
      </c>
      <c r="BG230" s="145">
        <f>IF($N$230="zákl. přenesená",$J$230,0)</f>
        <v>0</v>
      </c>
      <c r="BH230" s="145">
        <f>IF($N$230="sníž. přenesená",$J$230,0)</f>
        <v>0</v>
      </c>
      <c r="BI230" s="145">
        <f>IF($N$230="nulová",$J$230,0)</f>
        <v>0</v>
      </c>
      <c r="BJ230" s="82" t="s">
        <v>75</v>
      </c>
      <c r="BK230" s="145">
        <f>ROUND($I$230*$H$230,2)</f>
        <v>0</v>
      </c>
      <c r="BL230" s="82" t="s">
        <v>268</v>
      </c>
      <c r="BM230" s="82" t="s">
        <v>1026</v>
      </c>
    </row>
    <row r="231" spans="2:47" s="6" customFormat="1" ht="14.25" customHeight="1">
      <c r="B231" s="85"/>
      <c r="D231" s="146" t="s">
        <v>169</v>
      </c>
      <c r="F231" s="147" t="s">
        <v>1025</v>
      </c>
      <c r="L231" s="85"/>
      <c r="M231" s="148"/>
      <c r="T231" s="149"/>
      <c r="AT231" s="6" t="s">
        <v>169</v>
      </c>
      <c r="AU231" s="6" t="s">
        <v>77</v>
      </c>
    </row>
    <row r="232" spans="2:65" s="6" customFormat="1" ht="13.5" customHeight="1">
      <c r="B232" s="85"/>
      <c r="C232" s="134" t="s">
        <v>610</v>
      </c>
      <c r="D232" s="134" t="s">
        <v>162</v>
      </c>
      <c r="E232" s="135" t="s">
        <v>1027</v>
      </c>
      <c r="F232" s="136" t="s">
        <v>1028</v>
      </c>
      <c r="G232" s="137" t="s">
        <v>177</v>
      </c>
      <c r="H232" s="138">
        <v>1</v>
      </c>
      <c r="I232" s="139"/>
      <c r="J232" s="140">
        <f>ROUND($I$232*$H$232,2)</f>
        <v>0</v>
      </c>
      <c r="K232" s="136"/>
      <c r="L232" s="85"/>
      <c r="M232" s="141"/>
      <c r="N232" s="142" t="s">
        <v>39</v>
      </c>
      <c r="P232" s="143">
        <f>$O$232*$H$232</f>
        <v>0</v>
      </c>
      <c r="Q232" s="143">
        <v>0</v>
      </c>
      <c r="R232" s="143">
        <f>$Q$232*$H$232</f>
        <v>0</v>
      </c>
      <c r="S232" s="143">
        <v>0</v>
      </c>
      <c r="T232" s="144">
        <f>$S$232*$H$232</f>
        <v>0</v>
      </c>
      <c r="AR232" s="82" t="s">
        <v>268</v>
      </c>
      <c r="AT232" s="82" t="s">
        <v>162</v>
      </c>
      <c r="AU232" s="82" t="s">
        <v>77</v>
      </c>
      <c r="AY232" s="6" t="s">
        <v>159</v>
      </c>
      <c r="BE232" s="145">
        <f>IF($N$232="základní",$J$232,0)</f>
        <v>0</v>
      </c>
      <c r="BF232" s="145">
        <f>IF($N$232="snížená",$J$232,0)</f>
        <v>0</v>
      </c>
      <c r="BG232" s="145">
        <f>IF($N$232="zákl. přenesená",$J$232,0)</f>
        <v>0</v>
      </c>
      <c r="BH232" s="145">
        <f>IF($N$232="sníž. přenesená",$J$232,0)</f>
        <v>0</v>
      </c>
      <c r="BI232" s="145">
        <f>IF($N$232="nulová",$J$232,0)</f>
        <v>0</v>
      </c>
      <c r="BJ232" s="82" t="s">
        <v>75</v>
      </c>
      <c r="BK232" s="145">
        <f>ROUND($I$232*$H$232,2)</f>
        <v>0</v>
      </c>
      <c r="BL232" s="82" t="s">
        <v>268</v>
      </c>
      <c r="BM232" s="82" t="s">
        <v>1029</v>
      </c>
    </row>
    <row r="233" spans="2:47" s="6" customFormat="1" ht="14.25" customHeight="1">
      <c r="B233" s="85"/>
      <c r="D233" s="146" t="s">
        <v>169</v>
      </c>
      <c r="F233" s="147" t="s">
        <v>1028</v>
      </c>
      <c r="L233" s="85"/>
      <c r="M233" s="148"/>
      <c r="T233" s="149"/>
      <c r="AT233" s="6" t="s">
        <v>169</v>
      </c>
      <c r="AU233" s="6" t="s">
        <v>77</v>
      </c>
    </row>
    <row r="234" spans="2:65" s="6" customFormat="1" ht="13.5" customHeight="1">
      <c r="B234" s="85"/>
      <c r="C234" s="134" t="s">
        <v>617</v>
      </c>
      <c r="D234" s="134" t="s">
        <v>162</v>
      </c>
      <c r="E234" s="135" t="s">
        <v>1030</v>
      </c>
      <c r="F234" s="136" t="s">
        <v>1031</v>
      </c>
      <c r="G234" s="137" t="s">
        <v>1032</v>
      </c>
      <c r="H234" s="138">
        <v>2</v>
      </c>
      <c r="I234" s="139"/>
      <c r="J234" s="140">
        <f>ROUND($I$234*$H$234,2)</f>
        <v>0</v>
      </c>
      <c r="K234" s="136"/>
      <c r="L234" s="85"/>
      <c r="M234" s="141"/>
      <c r="N234" s="142" t="s">
        <v>39</v>
      </c>
      <c r="P234" s="143">
        <f>$O$234*$H$234</f>
        <v>0</v>
      </c>
      <c r="Q234" s="143">
        <v>0</v>
      </c>
      <c r="R234" s="143">
        <f>$Q$234*$H$234</f>
        <v>0</v>
      </c>
      <c r="S234" s="143">
        <v>0</v>
      </c>
      <c r="T234" s="144">
        <f>$S$234*$H$234</f>
        <v>0</v>
      </c>
      <c r="AR234" s="82" t="s">
        <v>268</v>
      </c>
      <c r="AT234" s="82" t="s">
        <v>162</v>
      </c>
      <c r="AU234" s="82" t="s">
        <v>77</v>
      </c>
      <c r="AY234" s="6" t="s">
        <v>159</v>
      </c>
      <c r="BE234" s="145">
        <f>IF($N$234="základní",$J$234,0)</f>
        <v>0</v>
      </c>
      <c r="BF234" s="145">
        <f>IF($N$234="snížená",$J$234,0)</f>
        <v>0</v>
      </c>
      <c r="BG234" s="145">
        <f>IF($N$234="zákl. přenesená",$J$234,0)</f>
        <v>0</v>
      </c>
      <c r="BH234" s="145">
        <f>IF($N$234="sníž. přenesená",$J$234,0)</f>
        <v>0</v>
      </c>
      <c r="BI234" s="145">
        <f>IF($N$234="nulová",$J$234,0)</f>
        <v>0</v>
      </c>
      <c r="BJ234" s="82" t="s">
        <v>75</v>
      </c>
      <c r="BK234" s="145">
        <f>ROUND($I$234*$H$234,2)</f>
        <v>0</v>
      </c>
      <c r="BL234" s="82" t="s">
        <v>268</v>
      </c>
      <c r="BM234" s="82" t="s">
        <v>1033</v>
      </c>
    </row>
    <row r="235" spans="2:47" s="6" customFormat="1" ht="14.25" customHeight="1">
      <c r="B235" s="85"/>
      <c r="D235" s="146" t="s">
        <v>169</v>
      </c>
      <c r="F235" s="147" t="s">
        <v>1031</v>
      </c>
      <c r="L235" s="85"/>
      <c r="M235" s="148"/>
      <c r="T235" s="149"/>
      <c r="AT235" s="6" t="s">
        <v>169</v>
      </c>
      <c r="AU235" s="6" t="s">
        <v>77</v>
      </c>
    </row>
    <row r="236" spans="2:65" s="6" customFormat="1" ht="13.5" customHeight="1">
      <c r="B236" s="85"/>
      <c r="C236" s="134" t="s">
        <v>632</v>
      </c>
      <c r="D236" s="134" t="s">
        <v>162</v>
      </c>
      <c r="E236" s="135" t="s">
        <v>1034</v>
      </c>
      <c r="F236" s="136" t="s">
        <v>1035</v>
      </c>
      <c r="G236" s="137" t="s">
        <v>177</v>
      </c>
      <c r="H236" s="138">
        <v>1</v>
      </c>
      <c r="I236" s="139"/>
      <c r="J236" s="140">
        <f>ROUND($I$236*$H$236,2)</f>
        <v>0</v>
      </c>
      <c r="K236" s="136"/>
      <c r="L236" s="85"/>
      <c r="M236" s="141"/>
      <c r="N236" s="142" t="s">
        <v>39</v>
      </c>
      <c r="P236" s="143">
        <f>$O$236*$H$236</f>
        <v>0</v>
      </c>
      <c r="Q236" s="143">
        <v>0</v>
      </c>
      <c r="R236" s="143">
        <f>$Q$236*$H$236</f>
        <v>0</v>
      </c>
      <c r="S236" s="143">
        <v>0</v>
      </c>
      <c r="T236" s="144">
        <f>$S$236*$H$236</f>
        <v>0</v>
      </c>
      <c r="AR236" s="82" t="s">
        <v>268</v>
      </c>
      <c r="AT236" s="82" t="s">
        <v>162</v>
      </c>
      <c r="AU236" s="82" t="s">
        <v>77</v>
      </c>
      <c r="AY236" s="6" t="s">
        <v>159</v>
      </c>
      <c r="BE236" s="145">
        <f>IF($N$236="základní",$J$236,0)</f>
        <v>0</v>
      </c>
      <c r="BF236" s="145">
        <f>IF($N$236="snížená",$J$236,0)</f>
        <v>0</v>
      </c>
      <c r="BG236" s="145">
        <f>IF($N$236="zákl. přenesená",$J$236,0)</f>
        <v>0</v>
      </c>
      <c r="BH236" s="145">
        <f>IF($N$236="sníž. přenesená",$J$236,0)</f>
        <v>0</v>
      </c>
      <c r="BI236" s="145">
        <f>IF($N$236="nulová",$J$236,0)</f>
        <v>0</v>
      </c>
      <c r="BJ236" s="82" t="s">
        <v>75</v>
      </c>
      <c r="BK236" s="145">
        <f>ROUND($I$236*$H$236,2)</f>
        <v>0</v>
      </c>
      <c r="BL236" s="82" t="s">
        <v>268</v>
      </c>
      <c r="BM236" s="82" t="s">
        <v>1036</v>
      </c>
    </row>
    <row r="237" spans="2:47" s="6" customFormat="1" ht="14.25" customHeight="1">
      <c r="B237" s="85"/>
      <c r="D237" s="146" t="s">
        <v>169</v>
      </c>
      <c r="F237" s="147" t="s">
        <v>1035</v>
      </c>
      <c r="L237" s="85"/>
      <c r="M237" s="148"/>
      <c r="T237" s="149"/>
      <c r="AT237" s="6" t="s">
        <v>169</v>
      </c>
      <c r="AU237" s="6" t="s">
        <v>77</v>
      </c>
    </row>
    <row r="238" spans="2:65" s="6" customFormat="1" ht="13.5" customHeight="1">
      <c r="B238" s="85"/>
      <c r="C238" s="134" t="s">
        <v>646</v>
      </c>
      <c r="D238" s="134" t="s">
        <v>162</v>
      </c>
      <c r="E238" s="135" t="s">
        <v>1037</v>
      </c>
      <c r="F238" s="136" t="s">
        <v>1038</v>
      </c>
      <c r="G238" s="137" t="s">
        <v>893</v>
      </c>
      <c r="H238" s="138">
        <v>1</v>
      </c>
      <c r="I238" s="139"/>
      <c r="J238" s="140">
        <f>ROUND($I$238*$H$238,2)</f>
        <v>0</v>
      </c>
      <c r="K238" s="136"/>
      <c r="L238" s="85"/>
      <c r="M238" s="141"/>
      <c r="N238" s="142" t="s">
        <v>39</v>
      </c>
      <c r="P238" s="143">
        <f>$O$238*$H$238</f>
        <v>0</v>
      </c>
      <c r="Q238" s="143">
        <v>0</v>
      </c>
      <c r="R238" s="143">
        <f>$Q$238*$H$238</f>
        <v>0</v>
      </c>
      <c r="S238" s="143">
        <v>0</v>
      </c>
      <c r="T238" s="144">
        <f>$S$238*$H$238</f>
        <v>0</v>
      </c>
      <c r="AR238" s="82" t="s">
        <v>268</v>
      </c>
      <c r="AT238" s="82" t="s">
        <v>162</v>
      </c>
      <c r="AU238" s="82" t="s">
        <v>77</v>
      </c>
      <c r="AY238" s="6" t="s">
        <v>159</v>
      </c>
      <c r="BE238" s="145">
        <f>IF($N$238="základní",$J$238,0)</f>
        <v>0</v>
      </c>
      <c r="BF238" s="145">
        <f>IF($N$238="snížená",$J$238,0)</f>
        <v>0</v>
      </c>
      <c r="BG238" s="145">
        <f>IF($N$238="zákl. přenesená",$J$238,0)</f>
        <v>0</v>
      </c>
      <c r="BH238" s="145">
        <f>IF($N$238="sníž. přenesená",$J$238,0)</f>
        <v>0</v>
      </c>
      <c r="BI238" s="145">
        <f>IF($N$238="nulová",$J$238,0)</f>
        <v>0</v>
      </c>
      <c r="BJ238" s="82" t="s">
        <v>75</v>
      </c>
      <c r="BK238" s="145">
        <f>ROUND($I$238*$H$238,2)</f>
        <v>0</v>
      </c>
      <c r="BL238" s="82" t="s">
        <v>268</v>
      </c>
      <c r="BM238" s="82" t="s">
        <v>1039</v>
      </c>
    </row>
    <row r="239" spans="2:47" s="6" customFormat="1" ht="14.25" customHeight="1">
      <c r="B239" s="85"/>
      <c r="D239" s="146" t="s">
        <v>169</v>
      </c>
      <c r="F239" s="147" t="s">
        <v>1038</v>
      </c>
      <c r="L239" s="85"/>
      <c r="M239" s="148"/>
      <c r="T239" s="149"/>
      <c r="AT239" s="6" t="s">
        <v>169</v>
      </c>
      <c r="AU239" s="6" t="s">
        <v>77</v>
      </c>
    </row>
    <row r="240" spans="2:65" s="6" customFormat="1" ht="13.5" customHeight="1">
      <c r="B240" s="85"/>
      <c r="C240" s="134" t="s">
        <v>651</v>
      </c>
      <c r="D240" s="134" t="s">
        <v>162</v>
      </c>
      <c r="E240" s="135" t="s">
        <v>1040</v>
      </c>
      <c r="F240" s="136" t="s">
        <v>1041</v>
      </c>
      <c r="G240" s="137" t="s">
        <v>893</v>
      </c>
      <c r="H240" s="138">
        <v>1</v>
      </c>
      <c r="I240" s="139"/>
      <c r="J240" s="140">
        <f>ROUND($I$240*$H$240,2)</f>
        <v>0</v>
      </c>
      <c r="K240" s="136"/>
      <c r="L240" s="85"/>
      <c r="M240" s="141"/>
      <c r="N240" s="142" t="s">
        <v>39</v>
      </c>
      <c r="P240" s="143">
        <f>$O$240*$H$240</f>
        <v>0</v>
      </c>
      <c r="Q240" s="143">
        <v>0</v>
      </c>
      <c r="R240" s="143">
        <f>$Q$240*$H$240</f>
        <v>0</v>
      </c>
      <c r="S240" s="143">
        <v>0</v>
      </c>
      <c r="T240" s="144">
        <f>$S$240*$H$240</f>
        <v>0</v>
      </c>
      <c r="AR240" s="82" t="s">
        <v>268</v>
      </c>
      <c r="AT240" s="82" t="s">
        <v>162</v>
      </c>
      <c r="AU240" s="82" t="s">
        <v>77</v>
      </c>
      <c r="AY240" s="6" t="s">
        <v>159</v>
      </c>
      <c r="BE240" s="145">
        <f>IF($N$240="základní",$J$240,0)</f>
        <v>0</v>
      </c>
      <c r="BF240" s="145">
        <f>IF($N$240="snížená",$J$240,0)</f>
        <v>0</v>
      </c>
      <c r="BG240" s="145">
        <f>IF($N$240="zákl. přenesená",$J$240,0)</f>
        <v>0</v>
      </c>
      <c r="BH240" s="145">
        <f>IF($N$240="sníž. přenesená",$J$240,0)</f>
        <v>0</v>
      </c>
      <c r="BI240" s="145">
        <f>IF($N$240="nulová",$J$240,0)</f>
        <v>0</v>
      </c>
      <c r="BJ240" s="82" t="s">
        <v>75</v>
      </c>
      <c r="BK240" s="145">
        <f>ROUND($I$240*$H$240,2)</f>
        <v>0</v>
      </c>
      <c r="BL240" s="82" t="s">
        <v>268</v>
      </c>
      <c r="BM240" s="82" t="s">
        <v>1042</v>
      </c>
    </row>
    <row r="241" spans="2:47" s="6" customFormat="1" ht="14.25" customHeight="1">
      <c r="B241" s="85"/>
      <c r="D241" s="146" t="s">
        <v>169</v>
      </c>
      <c r="F241" s="147" t="s">
        <v>1041</v>
      </c>
      <c r="L241" s="85"/>
      <c r="M241" s="148"/>
      <c r="T241" s="149"/>
      <c r="AT241" s="6" t="s">
        <v>169</v>
      </c>
      <c r="AU241" s="6" t="s">
        <v>77</v>
      </c>
    </row>
    <row r="242" spans="2:65" s="6" customFormat="1" ht="13.5" customHeight="1">
      <c r="B242" s="85"/>
      <c r="C242" s="134" t="s">
        <v>656</v>
      </c>
      <c r="D242" s="134" t="s">
        <v>162</v>
      </c>
      <c r="E242" s="135" t="s">
        <v>1043</v>
      </c>
      <c r="F242" s="136" t="s">
        <v>1044</v>
      </c>
      <c r="G242" s="137" t="s">
        <v>177</v>
      </c>
      <c r="H242" s="138">
        <v>2</v>
      </c>
      <c r="I242" s="139"/>
      <c r="J242" s="140">
        <f>ROUND($I$242*$H$242,2)</f>
        <v>0</v>
      </c>
      <c r="K242" s="136"/>
      <c r="L242" s="85"/>
      <c r="M242" s="141"/>
      <c r="N242" s="142" t="s">
        <v>39</v>
      </c>
      <c r="P242" s="143">
        <f>$O$242*$H$242</f>
        <v>0</v>
      </c>
      <c r="Q242" s="143">
        <v>0</v>
      </c>
      <c r="R242" s="143">
        <f>$Q$242*$H$242</f>
        <v>0</v>
      </c>
      <c r="S242" s="143">
        <v>0</v>
      </c>
      <c r="T242" s="144">
        <f>$S$242*$H$242</f>
        <v>0</v>
      </c>
      <c r="AR242" s="82" t="s">
        <v>268</v>
      </c>
      <c r="AT242" s="82" t="s">
        <v>162</v>
      </c>
      <c r="AU242" s="82" t="s">
        <v>77</v>
      </c>
      <c r="AY242" s="6" t="s">
        <v>159</v>
      </c>
      <c r="BE242" s="145">
        <f>IF($N$242="základní",$J$242,0)</f>
        <v>0</v>
      </c>
      <c r="BF242" s="145">
        <f>IF($N$242="snížená",$J$242,0)</f>
        <v>0</v>
      </c>
      <c r="BG242" s="145">
        <f>IF($N$242="zákl. přenesená",$J$242,0)</f>
        <v>0</v>
      </c>
      <c r="BH242" s="145">
        <f>IF($N$242="sníž. přenesená",$J$242,0)</f>
        <v>0</v>
      </c>
      <c r="BI242" s="145">
        <f>IF($N$242="nulová",$J$242,0)</f>
        <v>0</v>
      </c>
      <c r="BJ242" s="82" t="s">
        <v>75</v>
      </c>
      <c r="BK242" s="145">
        <f>ROUND($I$242*$H$242,2)</f>
        <v>0</v>
      </c>
      <c r="BL242" s="82" t="s">
        <v>268</v>
      </c>
      <c r="BM242" s="82" t="s">
        <v>1045</v>
      </c>
    </row>
    <row r="243" spans="2:47" s="6" customFormat="1" ht="14.25" customHeight="1">
      <c r="B243" s="85"/>
      <c r="D243" s="146" t="s">
        <v>169</v>
      </c>
      <c r="F243" s="147" t="s">
        <v>1044</v>
      </c>
      <c r="L243" s="85"/>
      <c r="M243" s="186"/>
      <c r="N243" s="187"/>
      <c r="O243" s="187"/>
      <c r="P243" s="187"/>
      <c r="Q243" s="187"/>
      <c r="R243" s="187"/>
      <c r="S243" s="187"/>
      <c r="T243" s="188"/>
      <c r="AT243" s="6" t="s">
        <v>169</v>
      </c>
      <c r="AU243" s="6" t="s">
        <v>77</v>
      </c>
    </row>
    <row r="244" spans="2:12" s="6" customFormat="1" ht="7.5" customHeight="1">
      <c r="B244" s="96"/>
      <c r="C244" s="97"/>
      <c r="D244" s="97"/>
      <c r="E244" s="97"/>
      <c r="F244" s="97"/>
      <c r="G244" s="97"/>
      <c r="H244" s="97"/>
      <c r="I244" s="97"/>
      <c r="J244" s="97"/>
      <c r="K244" s="97"/>
      <c r="L244" s="85"/>
    </row>
    <row r="532" s="2" customFormat="1" ht="12" customHeight="1"/>
  </sheetData>
  <sheetProtection/>
  <autoFilter ref="C85:K85"/>
  <mergeCells count="12">
    <mergeCell ref="E51:H51"/>
    <mergeCell ref="E74:H74"/>
    <mergeCell ref="E76:H76"/>
    <mergeCell ref="E78:H78"/>
    <mergeCell ref="G1:H1"/>
    <mergeCell ref="L2:V2"/>
    <mergeCell ref="E7:H7"/>
    <mergeCell ref="E9:H9"/>
    <mergeCell ref="E11:H11"/>
    <mergeCell ref="E26:H26"/>
    <mergeCell ref="E47:H47"/>
    <mergeCell ref="E49:H49"/>
  </mergeCells>
  <hyperlinks>
    <hyperlink ref="F1:G1" location="C2" tooltip="Krycí list soupisu" display="1) Krycí list soupisu"/>
    <hyperlink ref="G1:H1" location="C58" tooltip="Rekapitulace" display="2) Rekapitulace"/>
    <hyperlink ref="J1" location="C85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89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3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33203125" defaultRowHeight="12" customHeight="1"/>
  <cols>
    <col min="1" max="1" width="9" style="2" customWidth="1"/>
    <col min="2" max="2" width="1.83203125" style="2" customWidth="1"/>
    <col min="3" max="3" width="4.5" style="2" customWidth="1"/>
    <col min="4" max="4" width="4.66015625" style="2" customWidth="1"/>
    <col min="5" max="5" width="18.5" style="2" customWidth="1"/>
    <col min="6" max="6" width="97.33203125" style="2" customWidth="1"/>
    <col min="7" max="7" width="9.33203125" style="2" customWidth="1"/>
    <col min="8" max="8" width="12" style="2" customWidth="1"/>
    <col min="9" max="9" width="13.5" style="2" customWidth="1"/>
    <col min="10" max="10" width="25.16015625" style="2" customWidth="1"/>
    <col min="11" max="11" width="16.5" style="2" customWidth="1"/>
    <col min="12" max="12" width="11.33203125" style="1" customWidth="1"/>
    <col min="13" max="18" width="11.33203125" style="2" hidden="1" customWidth="1"/>
    <col min="19" max="19" width="8.66015625" style="2" hidden="1" customWidth="1"/>
    <col min="20" max="20" width="31.83203125" style="2" hidden="1" customWidth="1"/>
    <col min="21" max="21" width="17.5" style="2" hidden="1" customWidth="1"/>
    <col min="22" max="22" width="13.33203125" style="2" customWidth="1"/>
    <col min="23" max="23" width="17.5" style="2" customWidth="1"/>
    <col min="24" max="24" width="13.16015625" style="2" customWidth="1"/>
    <col min="25" max="25" width="16.16015625" style="2" customWidth="1"/>
    <col min="26" max="26" width="11.83203125" style="2" customWidth="1"/>
    <col min="27" max="27" width="16.16015625" style="2" customWidth="1"/>
    <col min="28" max="28" width="17.5" style="2" customWidth="1"/>
    <col min="29" max="29" width="11.83203125" style="2" customWidth="1"/>
    <col min="30" max="30" width="16.16015625" style="2" customWidth="1"/>
    <col min="31" max="31" width="17.5" style="2" customWidth="1"/>
    <col min="32" max="43" width="11.33203125" style="1" customWidth="1"/>
    <col min="44" max="65" width="11.33203125" style="2" hidden="1" customWidth="1"/>
    <col min="66" max="16384" width="11.33203125" style="1" customWidth="1"/>
  </cols>
  <sheetData>
    <row r="1" spans="1:256" s="3" customFormat="1" ht="22.5" customHeight="1">
      <c r="A1" s="5"/>
      <c r="B1" s="229"/>
      <c r="C1" s="229"/>
      <c r="D1" s="228" t="s">
        <v>1</v>
      </c>
      <c r="E1" s="229"/>
      <c r="F1" s="230" t="s">
        <v>1265</v>
      </c>
      <c r="G1" s="235" t="s">
        <v>1266</v>
      </c>
      <c r="H1" s="235"/>
      <c r="I1" s="229"/>
      <c r="J1" s="230" t="s">
        <v>1267</v>
      </c>
      <c r="K1" s="228" t="s">
        <v>94</v>
      </c>
      <c r="L1" s="230" t="s">
        <v>1268</v>
      </c>
      <c r="M1" s="230"/>
      <c r="N1" s="230"/>
      <c r="O1" s="230"/>
      <c r="P1" s="230"/>
      <c r="Q1" s="230"/>
      <c r="R1" s="230"/>
      <c r="S1" s="230"/>
      <c r="T1" s="230"/>
      <c r="U1" s="226"/>
      <c r="V1" s="226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23" t="s">
        <v>5</v>
      </c>
      <c r="M2" s="190"/>
      <c r="N2" s="190"/>
      <c r="O2" s="190"/>
      <c r="P2" s="190"/>
      <c r="Q2" s="190"/>
      <c r="R2" s="190"/>
      <c r="S2" s="190"/>
      <c r="T2" s="190"/>
      <c r="U2" s="190"/>
      <c r="V2" s="190"/>
      <c r="AT2" s="2" t="s">
        <v>87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2" t="s">
        <v>77</v>
      </c>
    </row>
    <row r="4" spans="2:46" s="2" customFormat="1" ht="37.5" customHeight="1">
      <c r="B4" s="10"/>
      <c r="D4" s="11" t="s">
        <v>100</v>
      </c>
      <c r="K4" s="12"/>
      <c r="M4" s="13" t="s">
        <v>10</v>
      </c>
      <c r="AT4" s="2" t="s">
        <v>3</v>
      </c>
    </row>
    <row r="5" spans="2:11" s="2" customFormat="1" ht="7.5" customHeight="1">
      <c r="B5" s="10"/>
      <c r="K5" s="12"/>
    </row>
    <row r="6" spans="2:11" s="2" customFormat="1" ht="13.5" customHeight="1">
      <c r="B6" s="10"/>
      <c r="D6" s="18" t="s">
        <v>16</v>
      </c>
      <c r="K6" s="12"/>
    </row>
    <row r="7" spans="2:11" s="2" customFormat="1" ht="13.5" customHeight="1">
      <c r="B7" s="10"/>
      <c r="E7" s="224" t="str">
        <f>'Rekapitulace stavby'!$K$6</f>
        <v>ZŠ Komenského Trutnov - úprava družiny</v>
      </c>
      <c r="F7" s="190"/>
      <c r="G7" s="190"/>
      <c r="H7" s="190"/>
      <c r="K7" s="12"/>
    </row>
    <row r="8" spans="2:11" s="2" customFormat="1" ht="13.5" customHeight="1">
      <c r="B8" s="10"/>
      <c r="D8" s="18" t="s">
        <v>109</v>
      </c>
      <c r="K8" s="12"/>
    </row>
    <row r="9" spans="2:11" s="82" customFormat="1" ht="14.25" customHeight="1">
      <c r="B9" s="83"/>
      <c r="E9" s="224" t="s">
        <v>112</v>
      </c>
      <c r="F9" s="225"/>
      <c r="G9" s="225"/>
      <c r="H9" s="225"/>
      <c r="K9" s="84"/>
    </row>
    <row r="10" spans="2:11" s="6" customFormat="1" ht="13.5" customHeight="1">
      <c r="B10" s="85"/>
      <c r="D10" s="18" t="s">
        <v>115</v>
      </c>
      <c r="K10" s="86"/>
    </row>
    <row r="11" spans="2:11" s="6" customFormat="1" ht="37.5" customHeight="1">
      <c r="B11" s="85"/>
      <c r="E11" s="206" t="s">
        <v>1046</v>
      </c>
      <c r="F11" s="191"/>
      <c r="G11" s="191"/>
      <c r="H11" s="191"/>
      <c r="K11" s="86"/>
    </row>
    <row r="12" spans="2:11" s="6" customFormat="1" ht="12" customHeight="1">
      <c r="B12" s="85"/>
      <c r="K12" s="86"/>
    </row>
    <row r="13" spans="2:11" s="6" customFormat="1" ht="15" customHeight="1">
      <c r="B13" s="85"/>
      <c r="D13" s="18" t="s">
        <v>18</v>
      </c>
      <c r="F13" s="16"/>
      <c r="I13" s="18" t="s">
        <v>19</v>
      </c>
      <c r="J13" s="16"/>
      <c r="K13" s="86"/>
    </row>
    <row r="14" spans="2:11" s="6" customFormat="1" ht="15" customHeight="1">
      <c r="B14" s="85"/>
      <c r="D14" s="18" t="s">
        <v>20</v>
      </c>
      <c r="F14" s="16" t="s">
        <v>21</v>
      </c>
      <c r="I14" s="18" t="s">
        <v>22</v>
      </c>
      <c r="J14" s="45" t="str">
        <f>'Rekapitulace stavby'!$AN$8</f>
        <v>30.03.2015</v>
      </c>
      <c r="K14" s="86"/>
    </row>
    <row r="15" spans="2:11" s="6" customFormat="1" ht="11.25" customHeight="1">
      <c r="B15" s="85"/>
      <c r="K15" s="86"/>
    </row>
    <row r="16" spans="2:11" s="6" customFormat="1" ht="15" customHeight="1">
      <c r="B16" s="85"/>
      <c r="D16" s="18" t="s">
        <v>24</v>
      </c>
      <c r="I16" s="18" t="s">
        <v>25</v>
      </c>
      <c r="J16" s="16"/>
      <c r="K16" s="86"/>
    </row>
    <row r="17" spans="2:11" s="6" customFormat="1" ht="18" customHeight="1">
      <c r="B17" s="85"/>
      <c r="E17" s="16" t="s">
        <v>26</v>
      </c>
      <c r="I17" s="18" t="s">
        <v>27</v>
      </c>
      <c r="J17" s="16"/>
      <c r="K17" s="86"/>
    </row>
    <row r="18" spans="2:11" s="6" customFormat="1" ht="7.5" customHeight="1">
      <c r="B18" s="85"/>
      <c r="K18" s="86"/>
    </row>
    <row r="19" spans="2:11" s="6" customFormat="1" ht="15" customHeight="1">
      <c r="B19" s="85"/>
      <c r="D19" s="18" t="s">
        <v>28</v>
      </c>
      <c r="I19" s="18" t="s">
        <v>25</v>
      </c>
      <c r="J19" s="16">
        <f>IF('Rekapitulace stavby'!$AN$13="Vyplň údaj","",IF('Rekapitulace stavby'!$AN$13="","",'Rekapitulace stavby'!$AN$13))</f>
      </c>
      <c r="K19" s="86"/>
    </row>
    <row r="20" spans="2:11" s="6" customFormat="1" ht="18" customHeight="1">
      <c r="B20" s="85"/>
      <c r="E20" s="16">
        <f>IF('Rekapitulace stavby'!$E$14="Vyplň údaj","",IF('Rekapitulace stavby'!$E$14="","",'Rekapitulace stavby'!$E$14))</f>
      </c>
      <c r="I20" s="18" t="s">
        <v>27</v>
      </c>
      <c r="J20" s="16">
        <f>IF('Rekapitulace stavby'!$AN$14="Vyplň údaj","",IF('Rekapitulace stavby'!$AN$14="","",'Rekapitulace stavby'!$AN$14))</f>
      </c>
      <c r="K20" s="86"/>
    </row>
    <row r="21" spans="2:11" s="6" customFormat="1" ht="7.5" customHeight="1">
      <c r="B21" s="85"/>
      <c r="K21" s="86"/>
    </row>
    <row r="22" spans="2:11" s="6" customFormat="1" ht="15" customHeight="1">
      <c r="B22" s="85"/>
      <c r="D22" s="18" t="s">
        <v>30</v>
      </c>
      <c r="I22" s="18" t="s">
        <v>25</v>
      </c>
      <c r="J22" s="16"/>
      <c r="K22" s="86"/>
    </row>
    <row r="23" spans="2:11" s="6" customFormat="1" ht="18" customHeight="1">
      <c r="B23" s="85"/>
      <c r="E23" s="16" t="s">
        <v>31</v>
      </c>
      <c r="I23" s="18" t="s">
        <v>27</v>
      </c>
      <c r="J23" s="16"/>
      <c r="K23" s="86"/>
    </row>
    <row r="24" spans="2:11" s="6" customFormat="1" ht="7.5" customHeight="1">
      <c r="B24" s="85"/>
      <c r="K24" s="86"/>
    </row>
    <row r="25" spans="2:11" s="6" customFormat="1" ht="15" customHeight="1">
      <c r="B25" s="85"/>
      <c r="D25" s="18" t="s">
        <v>33</v>
      </c>
      <c r="K25" s="86"/>
    </row>
    <row r="26" spans="2:11" s="82" customFormat="1" ht="13.5" customHeight="1">
      <c r="B26" s="83"/>
      <c r="E26" s="196"/>
      <c r="F26" s="225"/>
      <c r="G26" s="225"/>
      <c r="H26" s="225"/>
      <c r="K26" s="84"/>
    </row>
    <row r="27" spans="2:11" s="6" customFormat="1" ht="7.5" customHeight="1">
      <c r="B27" s="85"/>
      <c r="K27" s="86"/>
    </row>
    <row r="28" spans="2:11" s="6" customFormat="1" ht="7.5" customHeight="1">
      <c r="B28" s="85"/>
      <c r="D28" s="87"/>
      <c r="E28" s="87"/>
      <c r="F28" s="87"/>
      <c r="G28" s="87"/>
      <c r="H28" s="87"/>
      <c r="I28" s="87"/>
      <c r="J28" s="87"/>
      <c r="K28" s="88"/>
    </row>
    <row r="29" spans="2:11" s="6" customFormat="1" ht="26.25" customHeight="1">
      <c r="B29" s="85"/>
      <c r="D29" s="89" t="s">
        <v>34</v>
      </c>
      <c r="J29" s="55">
        <f>ROUND($J$89,2)</f>
        <v>0</v>
      </c>
      <c r="K29" s="86"/>
    </row>
    <row r="30" spans="2:11" s="6" customFormat="1" ht="7.5" customHeight="1">
      <c r="B30" s="85"/>
      <c r="D30" s="87"/>
      <c r="E30" s="87"/>
      <c r="F30" s="87"/>
      <c r="G30" s="87"/>
      <c r="H30" s="87"/>
      <c r="I30" s="87"/>
      <c r="J30" s="87"/>
      <c r="K30" s="88"/>
    </row>
    <row r="31" spans="2:11" s="6" customFormat="1" ht="15" customHeight="1">
      <c r="B31" s="85"/>
      <c r="F31" s="26" t="s">
        <v>36</v>
      </c>
      <c r="I31" s="26" t="s">
        <v>35</v>
      </c>
      <c r="J31" s="26" t="s">
        <v>37</v>
      </c>
      <c r="K31" s="86"/>
    </row>
    <row r="32" spans="2:11" s="6" customFormat="1" ht="15" customHeight="1">
      <c r="B32" s="85"/>
      <c r="D32" s="28" t="s">
        <v>38</v>
      </c>
      <c r="E32" s="28" t="s">
        <v>39</v>
      </c>
      <c r="F32" s="90">
        <f>ROUND(SUM($BE$89:$BE$162),2)</f>
        <v>0</v>
      </c>
      <c r="I32" s="91">
        <v>0.21</v>
      </c>
      <c r="J32" s="90">
        <f>ROUND(ROUND((SUM($BE$89:$BE$162)),2)*$I$32,2)</f>
        <v>0</v>
      </c>
      <c r="K32" s="86"/>
    </row>
    <row r="33" spans="2:11" s="6" customFormat="1" ht="15" customHeight="1">
      <c r="B33" s="85"/>
      <c r="E33" s="28" t="s">
        <v>40</v>
      </c>
      <c r="F33" s="90">
        <f>ROUND(SUM($BF$89:$BF$162),2)</f>
        <v>0</v>
      </c>
      <c r="I33" s="91">
        <v>0.15</v>
      </c>
      <c r="J33" s="90">
        <f>ROUND(ROUND((SUM($BF$89:$BF$162)),2)*$I$33,2)</f>
        <v>0</v>
      </c>
      <c r="K33" s="86"/>
    </row>
    <row r="34" spans="2:11" s="6" customFormat="1" ht="15" customHeight="1" hidden="1">
      <c r="B34" s="85"/>
      <c r="E34" s="28" t="s">
        <v>41</v>
      </c>
      <c r="F34" s="90">
        <f>ROUND(SUM($BG$89:$BG$162),2)</f>
        <v>0</v>
      </c>
      <c r="I34" s="91">
        <v>0.21</v>
      </c>
      <c r="J34" s="90">
        <v>0</v>
      </c>
      <c r="K34" s="86"/>
    </row>
    <row r="35" spans="2:11" s="6" customFormat="1" ht="15" customHeight="1" hidden="1">
      <c r="B35" s="85"/>
      <c r="E35" s="28" t="s">
        <v>42</v>
      </c>
      <c r="F35" s="90">
        <f>ROUND(SUM($BH$89:$BH$162),2)</f>
        <v>0</v>
      </c>
      <c r="I35" s="91">
        <v>0.15</v>
      </c>
      <c r="J35" s="90">
        <v>0</v>
      </c>
      <c r="K35" s="86"/>
    </row>
    <row r="36" spans="2:11" s="6" customFormat="1" ht="15" customHeight="1" hidden="1">
      <c r="B36" s="85"/>
      <c r="E36" s="28" t="s">
        <v>43</v>
      </c>
      <c r="F36" s="90">
        <f>ROUND(SUM($BI$89:$BI$162),2)</f>
        <v>0</v>
      </c>
      <c r="I36" s="91">
        <v>0</v>
      </c>
      <c r="J36" s="90">
        <v>0</v>
      </c>
      <c r="K36" s="86"/>
    </row>
    <row r="37" spans="2:11" s="6" customFormat="1" ht="7.5" customHeight="1">
      <c r="B37" s="85"/>
      <c r="K37" s="86"/>
    </row>
    <row r="38" spans="2:11" s="6" customFormat="1" ht="26.25" customHeight="1">
      <c r="B38" s="85"/>
      <c r="C38" s="92"/>
      <c r="D38" s="31" t="s">
        <v>44</v>
      </c>
      <c r="E38" s="93"/>
      <c r="F38" s="93"/>
      <c r="G38" s="94" t="s">
        <v>45</v>
      </c>
      <c r="H38" s="33" t="s">
        <v>46</v>
      </c>
      <c r="I38" s="93"/>
      <c r="J38" s="34">
        <f>SUM($J$29:$J$36)</f>
        <v>0</v>
      </c>
      <c r="K38" s="95"/>
    </row>
    <row r="39" spans="2:11" s="6" customFormat="1" ht="15" customHeight="1">
      <c r="B39" s="96"/>
      <c r="C39" s="97"/>
      <c r="D39" s="97"/>
      <c r="E39" s="97"/>
      <c r="F39" s="97"/>
      <c r="G39" s="97"/>
      <c r="H39" s="97"/>
      <c r="I39" s="97"/>
      <c r="J39" s="97"/>
      <c r="K39" s="98"/>
    </row>
    <row r="43" spans="2:11" s="6" customFormat="1" ht="7.5" customHeight="1">
      <c r="B43" s="99"/>
      <c r="C43" s="100"/>
      <c r="D43" s="100"/>
      <c r="E43" s="100"/>
      <c r="F43" s="100"/>
      <c r="G43" s="100"/>
      <c r="H43" s="100"/>
      <c r="I43" s="100"/>
      <c r="J43" s="100"/>
      <c r="K43" s="101"/>
    </row>
    <row r="44" spans="2:11" s="6" customFormat="1" ht="37.5" customHeight="1">
      <c r="B44" s="85"/>
      <c r="C44" s="11" t="s">
        <v>121</v>
      </c>
      <c r="K44" s="86"/>
    </row>
    <row r="45" spans="2:11" s="6" customFormat="1" ht="7.5" customHeight="1">
      <c r="B45" s="85"/>
      <c r="K45" s="86"/>
    </row>
    <row r="46" spans="2:11" s="6" customFormat="1" ht="15" customHeight="1">
      <c r="B46" s="85"/>
      <c r="C46" s="18" t="s">
        <v>16</v>
      </c>
      <c r="K46" s="86"/>
    </row>
    <row r="47" spans="2:11" s="6" customFormat="1" ht="14.25" customHeight="1">
      <c r="B47" s="85"/>
      <c r="E47" s="224" t="str">
        <f>$E$7</f>
        <v>ZŠ Komenského Trutnov - úprava družiny</v>
      </c>
      <c r="F47" s="191"/>
      <c r="G47" s="191"/>
      <c r="H47" s="191"/>
      <c r="K47" s="86"/>
    </row>
    <row r="48" spans="2:11" s="2" customFormat="1" ht="13.5" customHeight="1">
      <c r="B48" s="10"/>
      <c r="C48" s="18" t="s">
        <v>109</v>
      </c>
      <c r="K48" s="12"/>
    </row>
    <row r="49" spans="2:11" s="6" customFormat="1" ht="14.25" customHeight="1">
      <c r="B49" s="85"/>
      <c r="E49" s="224" t="s">
        <v>112</v>
      </c>
      <c r="F49" s="191"/>
      <c r="G49" s="191"/>
      <c r="H49" s="191"/>
      <c r="K49" s="86"/>
    </row>
    <row r="50" spans="2:11" s="6" customFormat="1" ht="15" customHeight="1">
      <c r="B50" s="85"/>
      <c r="C50" s="18" t="s">
        <v>115</v>
      </c>
      <c r="K50" s="86"/>
    </row>
    <row r="51" spans="2:11" s="6" customFormat="1" ht="18" customHeight="1">
      <c r="B51" s="85"/>
      <c r="E51" s="206" t="str">
        <f>$E$11</f>
        <v>001-3 - Ústřední vytápění</v>
      </c>
      <c r="F51" s="191"/>
      <c r="G51" s="191"/>
      <c r="H51" s="191"/>
      <c r="K51" s="86"/>
    </row>
    <row r="52" spans="2:11" s="6" customFormat="1" ht="7.5" customHeight="1">
      <c r="B52" s="85"/>
      <c r="K52" s="86"/>
    </row>
    <row r="53" spans="2:11" s="6" customFormat="1" ht="18" customHeight="1">
      <c r="B53" s="85"/>
      <c r="C53" s="18" t="s">
        <v>20</v>
      </c>
      <c r="F53" s="16" t="str">
        <f>$F$14</f>
        <v>Trutnov</v>
      </c>
      <c r="I53" s="18" t="s">
        <v>22</v>
      </c>
      <c r="J53" s="45" t="str">
        <f>IF($J$14="","",$J$14)</f>
        <v>30.03.2015</v>
      </c>
      <c r="K53" s="86"/>
    </row>
    <row r="54" spans="2:11" s="6" customFormat="1" ht="7.5" customHeight="1">
      <c r="B54" s="85"/>
      <c r="K54" s="86"/>
    </row>
    <row r="55" spans="2:11" s="6" customFormat="1" ht="13.5" customHeight="1">
      <c r="B55" s="85"/>
      <c r="C55" s="18" t="s">
        <v>24</v>
      </c>
      <c r="F55" s="16" t="str">
        <f>$E$17</f>
        <v>ZŠ Komenského Trutnov</v>
      </c>
      <c r="I55" s="18" t="s">
        <v>30</v>
      </c>
      <c r="J55" s="16" t="str">
        <f>$E$23</f>
        <v>ATIP a.s., Ing. Lenka Tfirstová</v>
      </c>
      <c r="K55" s="86"/>
    </row>
    <row r="56" spans="2:11" s="6" customFormat="1" ht="15" customHeight="1">
      <c r="B56" s="85"/>
      <c r="C56" s="18" t="s">
        <v>28</v>
      </c>
      <c r="F56" s="16">
        <f>IF($E$20="","",$E$20)</f>
      </c>
      <c r="K56" s="86"/>
    </row>
    <row r="57" spans="2:11" s="6" customFormat="1" ht="11.25" customHeight="1">
      <c r="B57" s="85"/>
      <c r="K57" s="86"/>
    </row>
    <row r="58" spans="2:11" s="6" customFormat="1" ht="30" customHeight="1">
      <c r="B58" s="85"/>
      <c r="C58" s="102" t="s">
        <v>122</v>
      </c>
      <c r="D58" s="92"/>
      <c r="E58" s="92"/>
      <c r="F58" s="92"/>
      <c r="G58" s="92"/>
      <c r="H58" s="92"/>
      <c r="I58" s="92"/>
      <c r="J58" s="103" t="s">
        <v>123</v>
      </c>
      <c r="K58" s="104"/>
    </row>
    <row r="59" spans="2:11" s="6" customFormat="1" ht="11.25" customHeight="1">
      <c r="B59" s="85"/>
      <c r="K59" s="86"/>
    </row>
    <row r="60" spans="2:47" s="6" customFormat="1" ht="30" customHeight="1">
      <c r="B60" s="85"/>
      <c r="C60" s="54" t="s">
        <v>124</v>
      </c>
      <c r="J60" s="55">
        <f>$J$89</f>
        <v>0</v>
      </c>
      <c r="K60" s="86"/>
      <c r="AU60" s="6" t="s">
        <v>125</v>
      </c>
    </row>
    <row r="61" spans="2:11" s="61" customFormat="1" ht="25.5" customHeight="1">
      <c r="B61" s="105"/>
      <c r="D61" s="106" t="s">
        <v>132</v>
      </c>
      <c r="E61" s="106"/>
      <c r="F61" s="106"/>
      <c r="G61" s="106"/>
      <c r="H61" s="106"/>
      <c r="I61" s="106"/>
      <c r="J61" s="107">
        <f>$J$90</f>
        <v>0</v>
      </c>
      <c r="K61" s="108"/>
    </row>
    <row r="62" spans="2:11" s="70" customFormat="1" ht="20.25" customHeight="1">
      <c r="B62" s="109"/>
      <c r="D62" s="110" t="s">
        <v>1047</v>
      </c>
      <c r="E62" s="110"/>
      <c r="F62" s="110"/>
      <c r="G62" s="110"/>
      <c r="H62" s="110"/>
      <c r="I62" s="110"/>
      <c r="J62" s="111">
        <f>$J$91</f>
        <v>0</v>
      </c>
      <c r="K62" s="112"/>
    </row>
    <row r="63" spans="2:11" s="70" customFormat="1" ht="20.25" customHeight="1">
      <c r="B63" s="109"/>
      <c r="D63" s="110" t="s">
        <v>1048</v>
      </c>
      <c r="E63" s="110"/>
      <c r="F63" s="110"/>
      <c r="G63" s="110"/>
      <c r="H63" s="110"/>
      <c r="I63" s="110"/>
      <c r="J63" s="111">
        <f>$J$98</f>
        <v>0</v>
      </c>
      <c r="K63" s="112"/>
    </row>
    <row r="64" spans="2:11" s="70" customFormat="1" ht="20.25" customHeight="1">
      <c r="B64" s="109"/>
      <c r="D64" s="110" t="s">
        <v>1049</v>
      </c>
      <c r="E64" s="110"/>
      <c r="F64" s="110"/>
      <c r="G64" s="110"/>
      <c r="H64" s="110"/>
      <c r="I64" s="110"/>
      <c r="J64" s="111">
        <f>$J$129</f>
        <v>0</v>
      </c>
      <c r="K64" s="112"/>
    </row>
    <row r="65" spans="2:11" s="70" customFormat="1" ht="20.25" customHeight="1">
      <c r="B65" s="109"/>
      <c r="D65" s="110" t="s">
        <v>1050</v>
      </c>
      <c r="E65" s="110"/>
      <c r="F65" s="110"/>
      <c r="G65" s="110"/>
      <c r="H65" s="110"/>
      <c r="I65" s="110"/>
      <c r="J65" s="111">
        <f>$J$136</f>
        <v>0</v>
      </c>
      <c r="K65" s="112"/>
    </row>
    <row r="66" spans="2:11" s="70" customFormat="1" ht="20.25" customHeight="1">
      <c r="B66" s="109"/>
      <c r="D66" s="110" t="s">
        <v>1051</v>
      </c>
      <c r="E66" s="110"/>
      <c r="F66" s="110"/>
      <c r="G66" s="110"/>
      <c r="H66" s="110"/>
      <c r="I66" s="110"/>
      <c r="J66" s="111">
        <f>$J$146</f>
        <v>0</v>
      </c>
      <c r="K66" s="112"/>
    </row>
    <row r="67" spans="2:11" s="70" customFormat="1" ht="20.25" customHeight="1">
      <c r="B67" s="109"/>
      <c r="D67" s="110" t="s">
        <v>1052</v>
      </c>
      <c r="E67" s="110"/>
      <c r="F67" s="110"/>
      <c r="G67" s="110"/>
      <c r="H67" s="110"/>
      <c r="I67" s="110"/>
      <c r="J67" s="111">
        <f>$J$153</f>
        <v>0</v>
      </c>
      <c r="K67" s="112"/>
    </row>
    <row r="68" spans="2:11" s="6" customFormat="1" ht="22.5" customHeight="1">
      <c r="B68" s="85"/>
      <c r="K68" s="86"/>
    </row>
    <row r="69" spans="2:11" s="6" customFormat="1" ht="7.5" customHeight="1">
      <c r="B69" s="96"/>
      <c r="C69" s="97"/>
      <c r="D69" s="97"/>
      <c r="E69" s="97"/>
      <c r="F69" s="97"/>
      <c r="G69" s="97"/>
      <c r="H69" s="97"/>
      <c r="I69" s="97"/>
      <c r="J69" s="97"/>
      <c r="K69" s="98"/>
    </row>
    <row r="73" spans="2:12" s="6" customFormat="1" ht="7.5" customHeight="1">
      <c r="B73" s="99"/>
      <c r="C73" s="100"/>
      <c r="D73" s="100"/>
      <c r="E73" s="100"/>
      <c r="F73" s="100"/>
      <c r="G73" s="100"/>
      <c r="H73" s="100"/>
      <c r="I73" s="100"/>
      <c r="J73" s="100"/>
      <c r="K73" s="100"/>
      <c r="L73" s="85"/>
    </row>
    <row r="74" spans="2:12" s="6" customFormat="1" ht="37.5" customHeight="1">
      <c r="B74" s="85"/>
      <c r="C74" s="11" t="s">
        <v>142</v>
      </c>
      <c r="L74" s="85"/>
    </row>
    <row r="75" spans="2:12" s="6" customFormat="1" ht="7.5" customHeight="1">
      <c r="B75" s="85"/>
      <c r="L75" s="85"/>
    </row>
    <row r="76" spans="2:12" s="6" customFormat="1" ht="15" customHeight="1">
      <c r="B76" s="85"/>
      <c r="C76" s="18" t="s">
        <v>16</v>
      </c>
      <c r="L76" s="85"/>
    </row>
    <row r="77" spans="2:12" s="6" customFormat="1" ht="14.25" customHeight="1">
      <c r="B77" s="85"/>
      <c r="E77" s="224" t="str">
        <f>$E$7</f>
        <v>ZŠ Komenského Trutnov - úprava družiny</v>
      </c>
      <c r="F77" s="191"/>
      <c r="G77" s="191"/>
      <c r="H77" s="191"/>
      <c r="L77" s="85"/>
    </row>
    <row r="78" spans="2:12" s="2" customFormat="1" ht="13.5" customHeight="1">
      <c r="B78" s="10"/>
      <c r="C78" s="18" t="s">
        <v>109</v>
      </c>
      <c r="L78" s="10"/>
    </row>
    <row r="79" spans="2:12" s="6" customFormat="1" ht="14.25" customHeight="1">
      <c r="B79" s="85"/>
      <c r="E79" s="224" t="s">
        <v>112</v>
      </c>
      <c r="F79" s="191"/>
      <c r="G79" s="191"/>
      <c r="H79" s="191"/>
      <c r="L79" s="85"/>
    </row>
    <row r="80" spans="2:12" s="6" customFormat="1" ht="15" customHeight="1">
      <c r="B80" s="85"/>
      <c r="C80" s="18" t="s">
        <v>115</v>
      </c>
      <c r="L80" s="85"/>
    </row>
    <row r="81" spans="2:12" s="6" customFormat="1" ht="18" customHeight="1">
      <c r="B81" s="85"/>
      <c r="E81" s="206" t="str">
        <f>$E$11</f>
        <v>001-3 - Ústřední vytápění</v>
      </c>
      <c r="F81" s="191"/>
      <c r="G81" s="191"/>
      <c r="H81" s="191"/>
      <c r="L81" s="85"/>
    </row>
    <row r="82" spans="2:12" s="6" customFormat="1" ht="7.5" customHeight="1">
      <c r="B82" s="85"/>
      <c r="L82" s="85"/>
    </row>
    <row r="83" spans="2:12" s="6" customFormat="1" ht="18" customHeight="1">
      <c r="B83" s="85"/>
      <c r="C83" s="18" t="s">
        <v>20</v>
      </c>
      <c r="F83" s="16" t="str">
        <f>$F$14</f>
        <v>Trutnov</v>
      </c>
      <c r="I83" s="18" t="s">
        <v>22</v>
      </c>
      <c r="J83" s="45" t="str">
        <f>IF($J$14="","",$J$14)</f>
        <v>30.03.2015</v>
      </c>
      <c r="L83" s="85"/>
    </row>
    <row r="84" spans="2:12" s="6" customFormat="1" ht="7.5" customHeight="1">
      <c r="B84" s="85"/>
      <c r="L84" s="85"/>
    </row>
    <row r="85" spans="2:12" s="6" customFormat="1" ht="13.5" customHeight="1">
      <c r="B85" s="85"/>
      <c r="C85" s="18" t="s">
        <v>24</v>
      </c>
      <c r="F85" s="16" t="str">
        <f>$E$17</f>
        <v>ZŠ Komenského Trutnov</v>
      </c>
      <c r="I85" s="18" t="s">
        <v>30</v>
      </c>
      <c r="J85" s="16" t="str">
        <f>$E$23</f>
        <v>ATIP a.s., Ing. Lenka Tfirstová</v>
      </c>
      <c r="L85" s="85"/>
    </row>
    <row r="86" spans="2:12" s="6" customFormat="1" ht="15" customHeight="1">
      <c r="B86" s="85"/>
      <c r="C86" s="18" t="s">
        <v>28</v>
      </c>
      <c r="F86" s="16">
        <f>IF($E$20="","",$E$20)</f>
      </c>
      <c r="L86" s="85"/>
    </row>
    <row r="87" spans="2:12" s="6" customFormat="1" ht="11.25" customHeight="1">
      <c r="B87" s="85"/>
      <c r="L87" s="85"/>
    </row>
    <row r="88" spans="2:20" s="113" customFormat="1" ht="30" customHeight="1">
      <c r="B88" s="114"/>
      <c r="C88" s="115" t="s">
        <v>143</v>
      </c>
      <c r="D88" s="116" t="s">
        <v>53</v>
      </c>
      <c r="E88" s="116" t="s">
        <v>49</v>
      </c>
      <c r="F88" s="116" t="s">
        <v>144</v>
      </c>
      <c r="G88" s="116" t="s">
        <v>145</v>
      </c>
      <c r="H88" s="116" t="s">
        <v>146</v>
      </c>
      <c r="I88" s="116" t="s">
        <v>147</v>
      </c>
      <c r="J88" s="116" t="s">
        <v>148</v>
      </c>
      <c r="K88" s="117" t="s">
        <v>149</v>
      </c>
      <c r="L88" s="114"/>
      <c r="M88" s="50" t="s">
        <v>150</v>
      </c>
      <c r="N88" s="51" t="s">
        <v>38</v>
      </c>
      <c r="O88" s="51" t="s">
        <v>151</v>
      </c>
      <c r="P88" s="51" t="s">
        <v>152</v>
      </c>
      <c r="Q88" s="51" t="s">
        <v>153</v>
      </c>
      <c r="R88" s="51" t="s">
        <v>154</v>
      </c>
      <c r="S88" s="51" t="s">
        <v>155</v>
      </c>
      <c r="T88" s="52" t="s">
        <v>156</v>
      </c>
    </row>
    <row r="89" spans="2:63" s="6" customFormat="1" ht="30" customHeight="1">
      <c r="B89" s="85"/>
      <c r="C89" s="54" t="s">
        <v>124</v>
      </c>
      <c r="J89" s="118">
        <f>$BK$89</f>
        <v>0</v>
      </c>
      <c r="L89" s="85"/>
      <c r="M89" s="119"/>
      <c r="N89" s="87"/>
      <c r="O89" s="87"/>
      <c r="P89" s="120">
        <f>$P$90</f>
        <v>0</v>
      </c>
      <c r="Q89" s="87"/>
      <c r="R89" s="120">
        <f>$R$90</f>
        <v>0</v>
      </c>
      <c r="S89" s="87"/>
      <c r="T89" s="121">
        <f>$T$90</f>
        <v>0</v>
      </c>
      <c r="AT89" s="6" t="s">
        <v>67</v>
      </c>
      <c r="AU89" s="6" t="s">
        <v>125</v>
      </c>
      <c r="BK89" s="122">
        <f>$BK$90</f>
        <v>0</v>
      </c>
    </row>
    <row r="90" spans="2:63" s="123" customFormat="1" ht="38.25" customHeight="1">
      <c r="B90" s="124"/>
      <c r="D90" s="125" t="s">
        <v>67</v>
      </c>
      <c r="E90" s="126" t="s">
        <v>456</v>
      </c>
      <c r="F90" s="126" t="s">
        <v>457</v>
      </c>
      <c r="J90" s="127">
        <f>$BK$90</f>
        <v>0</v>
      </c>
      <c r="L90" s="124"/>
      <c r="M90" s="128"/>
      <c r="P90" s="129">
        <f>$P$91+$P$98+$P$129+$P$136+$P$146+$P$153</f>
        <v>0</v>
      </c>
      <c r="R90" s="129">
        <f>$R$91+$R$98+$R$129+$R$136+$R$146+$R$153</f>
        <v>0</v>
      </c>
      <c r="T90" s="130">
        <f>$T$91+$T$98+$T$129+$T$136+$T$146+$T$153</f>
        <v>0</v>
      </c>
      <c r="AR90" s="125" t="s">
        <v>77</v>
      </c>
      <c r="AT90" s="125" t="s">
        <v>67</v>
      </c>
      <c r="AU90" s="125" t="s">
        <v>68</v>
      </c>
      <c r="AY90" s="125" t="s">
        <v>159</v>
      </c>
      <c r="BK90" s="131">
        <f>$BK$91+$BK$98+$BK$129+$BK$136+$BK$146+$BK$153</f>
        <v>0</v>
      </c>
    </row>
    <row r="91" spans="2:63" s="123" customFormat="1" ht="20.25" customHeight="1">
      <c r="B91" s="124"/>
      <c r="D91" s="125" t="s">
        <v>67</v>
      </c>
      <c r="E91" s="132" t="s">
        <v>845</v>
      </c>
      <c r="F91" s="132" t="s">
        <v>1053</v>
      </c>
      <c r="J91" s="133">
        <f>$BK$91</f>
        <v>0</v>
      </c>
      <c r="L91" s="124"/>
      <c r="M91" s="128"/>
      <c r="P91" s="129">
        <f>SUM($P$92:$P$97)</f>
        <v>0</v>
      </c>
      <c r="R91" s="129">
        <f>SUM($R$92:$R$97)</f>
        <v>0</v>
      </c>
      <c r="T91" s="130">
        <f>SUM($T$92:$T$97)</f>
        <v>0</v>
      </c>
      <c r="AR91" s="125" t="s">
        <v>77</v>
      </c>
      <c r="AT91" s="125" t="s">
        <v>67</v>
      </c>
      <c r="AU91" s="125" t="s">
        <v>75</v>
      </c>
      <c r="AY91" s="125" t="s">
        <v>159</v>
      </c>
      <c r="BK91" s="131">
        <f>SUM($BK$92:$BK$97)</f>
        <v>0</v>
      </c>
    </row>
    <row r="92" spans="2:65" s="6" customFormat="1" ht="24" customHeight="1">
      <c r="B92" s="85"/>
      <c r="C92" s="134" t="s">
        <v>75</v>
      </c>
      <c r="D92" s="134" t="s">
        <v>162</v>
      </c>
      <c r="E92" s="135" t="s">
        <v>75</v>
      </c>
      <c r="F92" s="136" t="s">
        <v>1054</v>
      </c>
      <c r="G92" s="137" t="s">
        <v>371</v>
      </c>
      <c r="H92" s="138">
        <v>7</v>
      </c>
      <c r="I92" s="139"/>
      <c r="J92" s="140">
        <f>ROUND($I$92*$H$92,2)</f>
        <v>0</v>
      </c>
      <c r="K92" s="136"/>
      <c r="L92" s="85"/>
      <c r="M92" s="141"/>
      <c r="N92" s="142" t="s">
        <v>39</v>
      </c>
      <c r="P92" s="143">
        <f>$O$92*$H$92</f>
        <v>0</v>
      </c>
      <c r="Q92" s="143">
        <v>0</v>
      </c>
      <c r="R92" s="143">
        <f>$Q$92*$H$92</f>
        <v>0</v>
      </c>
      <c r="S92" s="143">
        <v>0</v>
      </c>
      <c r="T92" s="144">
        <f>$S$92*$H$92</f>
        <v>0</v>
      </c>
      <c r="AR92" s="82" t="s">
        <v>268</v>
      </c>
      <c r="AT92" s="82" t="s">
        <v>162</v>
      </c>
      <c r="AU92" s="82" t="s">
        <v>77</v>
      </c>
      <c r="AY92" s="6" t="s">
        <v>159</v>
      </c>
      <c r="BE92" s="145">
        <f>IF($N$92="základní",$J$92,0)</f>
        <v>0</v>
      </c>
      <c r="BF92" s="145">
        <f>IF($N$92="snížená",$J$92,0)</f>
        <v>0</v>
      </c>
      <c r="BG92" s="145">
        <f>IF($N$92="zákl. přenesená",$J$92,0)</f>
        <v>0</v>
      </c>
      <c r="BH92" s="145">
        <f>IF($N$92="sníž. přenesená",$J$92,0)</f>
        <v>0</v>
      </c>
      <c r="BI92" s="145">
        <f>IF($N$92="nulová",$J$92,0)</f>
        <v>0</v>
      </c>
      <c r="BJ92" s="82" t="s">
        <v>75</v>
      </c>
      <c r="BK92" s="145">
        <f>ROUND($I$92*$H$92,2)</f>
        <v>0</v>
      </c>
      <c r="BL92" s="82" t="s">
        <v>268</v>
      </c>
      <c r="BM92" s="82" t="s">
        <v>1055</v>
      </c>
    </row>
    <row r="93" spans="2:47" s="6" customFormat="1" ht="24.75" customHeight="1">
      <c r="B93" s="85"/>
      <c r="D93" s="146" t="s">
        <v>169</v>
      </c>
      <c r="F93" s="147" t="s">
        <v>1054</v>
      </c>
      <c r="L93" s="85"/>
      <c r="M93" s="148"/>
      <c r="T93" s="149"/>
      <c r="AT93" s="6" t="s">
        <v>169</v>
      </c>
      <c r="AU93" s="6" t="s">
        <v>77</v>
      </c>
    </row>
    <row r="94" spans="2:47" s="6" customFormat="1" ht="28.5" customHeight="1">
      <c r="B94" s="85"/>
      <c r="D94" s="151" t="s">
        <v>441</v>
      </c>
      <c r="F94" s="178" t="s">
        <v>1056</v>
      </c>
      <c r="L94" s="85"/>
      <c r="M94" s="148"/>
      <c r="T94" s="149"/>
      <c r="AT94" s="6" t="s">
        <v>441</v>
      </c>
      <c r="AU94" s="6" t="s">
        <v>77</v>
      </c>
    </row>
    <row r="95" spans="2:65" s="6" customFormat="1" ht="24" customHeight="1">
      <c r="B95" s="85"/>
      <c r="C95" s="134" t="s">
        <v>77</v>
      </c>
      <c r="D95" s="134" t="s">
        <v>162</v>
      </c>
      <c r="E95" s="135" t="s">
        <v>1057</v>
      </c>
      <c r="F95" s="136" t="s">
        <v>1058</v>
      </c>
      <c r="G95" s="137" t="s">
        <v>371</v>
      </c>
      <c r="H95" s="138">
        <v>40</v>
      </c>
      <c r="I95" s="139"/>
      <c r="J95" s="140">
        <f>ROUND($I$95*$H$95,2)</f>
        <v>0</v>
      </c>
      <c r="K95" s="136"/>
      <c r="L95" s="85"/>
      <c r="M95" s="141"/>
      <c r="N95" s="142" t="s">
        <v>39</v>
      </c>
      <c r="P95" s="143">
        <f>$O$95*$H$95</f>
        <v>0</v>
      </c>
      <c r="Q95" s="143">
        <v>0</v>
      </c>
      <c r="R95" s="143">
        <f>$Q$95*$H$95</f>
        <v>0</v>
      </c>
      <c r="S95" s="143">
        <v>0</v>
      </c>
      <c r="T95" s="144">
        <f>$S$95*$H$95</f>
        <v>0</v>
      </c>
      <c r="AR95" s="82" t="s">
        <v>268</v>
      </c>
      <c r="AT95" s="82" t="s">
        <v>162</v>
      </c>
      <c r="AU95" s="82" t="s">
        <v>77</v>
      </c>
      <c r="AY95" s="6" t="s">
        <v>159</v>
      </c>
      <c r="BE95" s="145">
        <f>IF($N$95="základní",$J$95,0)</f>
        <v>0</v>
      </c>
      <c r="BF95" s="145">
        <f>IF($N$95="snížená",$J$95,0)</f>
        <v>0</v>
      </c>
      <c r="BG95" s="145">
        <f>IF($N$95="zákl. přenesená",$J$95,0)</f>
        <v>0</v>
      </c>
      <c r="BH95" s="145">
        <f>IF($N$95="sníž. přenesená",$J$95,0)</f>
        <v>0</v>
      </c>
      <c r="BI95" s="145">
        <f>IF($N$95="nulová",$J$95,0)</f>
        <v>0</v>
      </c>
      <c r="BJ95" s="82" t="s">
        <v>75</v>
      </c>
      <c r="BK95" s="145">
        <f>ROUND($I$95*$H$95,2)</f>
        <v>0</v>
      </c>
      <c r="BL95" s="82" t="s">
        <v>268</v>
      </c>
      <c r="BM95" s="82" t="s">
        <v>1059</v>
      </c>
    </row>
    <row r="96" spans="2:47" s="6" customFormat="1" ht="24.75" customHeight="1">
      <c r="B96" s="85"/>
      <c r="D96" s="146" t="s">
        <v>169</v>
      </c>
      <c r="F96" s="147" t="s">
        <v>1058</v>
      </c>
      <c r="L96" s="85"/>
      <c r="M96" s="148"/>
      <c r="T96" s="149"/>
      <c r="AT96" s="6" t="s">
        <v>169</v>
      </c>
      <c r="AU96" s="6" t="s">
        <v>77</v>
      </c>
    </row>
    <row r="97" spans="2:47" s="6" customFormat="1" ht="28.5" customHeight="1">
      <c r="B97" s="85"/>
      <c r="D97" s="151" t="s">
        <v>441</v>
      </c>
      <c r="F97" s="178" t="s">
        <v>1056</v>
      </c>
      <c r="L97" s="85"/>
      <c r="M97" s="148"/>
      <c r="T97" s="149"/>
      <c r="AT97" s="6" t="s">
        <v>441</v>
      </c>
      <c r="AU97" s="6" t="s">
        <v>77</v>
      </c>
    </row>
    <row r="98" spans="2:63" s="123" customFormat="1" ht="30" customHeight="1">
      <c r="B98" s="124"/>
      <c r="D98" s="125" t="s">
        <v>67</v>
      </c>
      <c r="E98" s="132" t="s">
        <v>889</v>
      </c>
      <c r="F98" s="132" t="s">
        <v>1060</v>
      </c>
      <c r="J98" s="133">
        <f>$BK$98</f>
        <v>0</v>
      </c>
      <c r="L98" s="124"/>
      <c r="M98" s="128"/>
      <c r="P98" s="129">
        <f>SUM($P$99:$P$128)</f>
        <v>0</v>
      </c>
      <c r="R98" s="129">
        <f>SUM($R$99:$R$128)</f>
        <v>0</v>
      </c>
      <c r="T98" s="130">
        <f>SUM($T$99:$T$128)</f>
        <v>0</v>
      </c>
      <c r="AR98" s="125" t="s">
        <v>77</v>
      </c>
      <c r="AT98" s="125" t="s">
        <v>67</v>
      </c>
      <c r="AU98" s="125" t="s">
        <v>75</v>
      </c>
      <c r="AY98" s="125" t="s">
        <v>159</v>
      </c>
      <c r="BK98" s="131">
        <f>SUM($BK$99:$BK$128)</f>
        <v>0</v>
      </c>
    </row>
    <row r="99" spans="2:65" s="6" customFormat="1" ht="13.5" customHeight="1">
      <c r="B99" s="85"/>
      <c r="C99" s="134" t="s">
        <v>160</v>
      </c>
      <c r="D99" s="134" t="s">
        <v>162</v>
      </c>
      <c r="E99" s="135" t="s">
        <v>891</v>
      </c>
      <c r="F99" s="136" t="s">
        <v>1061</v>
      </c>
      <c r="G99" s="137" t="s">
        <v>371</v>
      </c>
      <c r="H99" s="138">
        <v>6</v>
      </c>
      <c r="I99" s="139"/>
      <c r="J99" s="140">
        <f>ROUND($I$99*$H$99,2)</f>
        <v>0</v>
      </c>
      <c r="K99" s="136"/>
      <c r="L99" s="85"/>
      <c r="M99" s="141"/>
      <c r="N99" s="142" t="s">
        <v>39</v>
      </c>
      <c r="P99" s="143">
        <f>$O$99*$H$99</f>
        <v>0</v>
      </c>
      <c r="Q99" s="143">
        <v>0</v>
      </c>
      <c r="R99" s="143">
        <f>$Q$99*$H$99</f>
        <v>0</v>
      </c>
      <c r="S99" s="143">
        <v>0</v>
      </c>
      <c r="T99" s="144">
        <f>$S$99*$H$99</f>
        <v>0</v>
      </c>
      <c r="AR99" s="82" t="s">
        <v>268</v>
      </c>
      <c r="AT99" s="82" t="s">
        <v>162</v>
      </c>
      <c r="AU99" s="82" t="s">
        <v>77</v>
      </c>
      <c r="AY99" s="6" t="s">
        <v>159</v>
      </c>
      <c r="BE99" s="145">
        <f>IF($N$99="základní",$J$99,0)</f>
        <v>0</v>
      </c>
      <c r="BF99" s="145">
        <f>IF($N$99="snížená",$J$99,0)</f>
        <v>0</v>
      </c>
      <c r="BG99" s="145">
        <f>IF($N$99="zákl. přenesená",$J$99,0)</f>
        <v>0</v>
      </c>
      <c r="BH99" s="145">
        <f>IF($N$99="sníž. přenesená",$J$99,0)</f>
        <v>0</v>
      </c>
      <c r="BI99" s="145">
        <f>IF($N$99="nulová",$J$99,0)</f>
        <v>0</v>
      </c>
      <c r="BJ99" s="82" t="s">
        <v>75</v>
      </c>
      <c r="BK99" s="145">
        <f>ROUND($I$99*$H$99,2)</f>
        <v>0</v>
      </c>
      <c r="BL99" s="82" t="s">
        <v>268</v>
      </c>
      <c r="BM99" s="82" t="s">
        <v>1062</v>
      </c>
    </row>
    <row r="100" spans="2:47" s="6" customFormat="1" ht="14.25" customHeight="1">
      <c r="B100" s="85"/>
      <c r="D100" s="146" t="s">
        <v>169</v>
      </c>
      <c r="F100" s="147" t="s">
        <v>1061</v>
      </c>
      <c r="L100" s="85"/>
      <c r="M100" s="148"/>
      <c r="T100" s="149"/>
      <c r="AT100" s="6" t="s">
        <v>169</v>
      </c>
      <c r="AU100" s="6" t="s">
        <v>77</v>
      </c>
    </row>
    <row r="101" spans="2:47" s="6" customFormat="1" ht="28.5" customHeight="1">
      <c r="B101" s="85"/>
      <c r="D101" s="151" t="s">
        <v>441</v>
      </c>
      <c r="F101" s="178" t="s">
        <v>1056</v>
      </c>
      <c r="L101" s="85"/>
      <c r="M101" s="148"/>
      <c r="T101" s="149"/>
      <c r="AT101" s="6" t="s">
        <v>441</v>
      </c>
      <c r="AU101" s="6" t="s">
        <v>77</v>
      </c>
    </row>
    <row r="102" spans="2:65" s="6" customFormat="1" ht="13.5" customHeight="1">
      <c r="B102" s="85"/>
      <c r="C102" s="134" t="s">
        <v>167</v>
      </c>
      <c r="D102" s="134" t="s">
        <v>162</v>
      </c>
      <c r="E102" s="135" t="s">
        <v>1063</v>
      </c>
      <c r="F102" s="136" t="s">
        <v>918</v>
      </c>
      <c r="G102" s="137" t="s">
        <v>428</v>
      </c>
      <c r="H102" s="138">
        <v>0.1</v>
      </c>
      <c r="I102" s="139"/>
      <c r="J102" s="140">
        <f>ROUND($I$102*$H$102,2)</f>
        <v>0</v>
      </c>
      <c r="K102" s="136"/>
      <c r="L102" s="85"/>
      <c r="M102" s="141"/>
      <c r="N102" s="142" t="s">
        <v>39</v>
      </c>
      <c r="P102" s="143">
        <f>$O$102*$H$102</f>
        <v>0</v>
      </c>
      <c r="Q102" s="143">
        <v>0</v>
      </c>
      <c r="R102" s="143">
        <f>$Q$102*$H$102</f>
        <v>0</v>
      </c>
      <c r="S102" s="143">
        <v>0</v>
      </c>
      <c r="T102" s="144">
        <f>$S$102*$H$102</f>
        <v>0</v>
      </c>
      <c r="AR102" s="82" t="s">
        <v>268</v>
      </c>
      <c r="AT102" s="82" t="s">
        <v>162</v>
      </c>
      <c r="AU102" s="82" t="s">
        <v>77</v>
      </c>
      <c r="AY102" s="6" t="s">
        <v>159</v>
      </c>
      <c r="BE102" s="145">
        <f>IF($N$102="základní",$J$102,0)</f>
        <v>0</v>
      </c>
      <c r="BF102" s="145">
        <f>IF($N$102="snížená",$J$102,0)</f>
        <v>0</v>
      </c>
      <c r="BG102" s="145">
        <f>IF($N$102="zákl. přenesená",$J$102,0)</f>
        <v>0</v>
      </c>
      <c r="BH102" s="145">
        <f>IF($N$102="sníž. přenesená",$J$102,0)</f>
        <v>0</v>
      </c>
      <c r="BI102" s="145">
        <f>IF($N$102="nulová",$J$102,0)</f>
        <v>0</v>
      </c>
      <c r="BJ102" s="82" t="s">
        <v>75</v>
      </c>
      <c r="BK102" s="145">
        <f>ROUND($I$102*$H$102,2)</f>
        <v>0</v>
      </c>
      <c r="BL102" s="82" t="s">
        <v>268</v>
      </c>
      <c r="BM102" s="82" t="s">
        <v>1064</v>
      </c>
    </row>
    <row r="103" spans="2:47" s="6" customFormat="1" ht="14.25" customHeight="1">
      <c r="B103" s="85"/>
      <c r="D103" s="146" t="s">
        <v>169</v>
      </c>
      <c r="F103" s="147" t="s">
        <v>918</v>
      </c>
      <c r="L103" s="85"/>
      <c r="M103" s="148"/>
      <c r="T103" s="149"/>
      <c r="AT103" s="6" t="s">
        <v>169</v>
      </c>
      <c r="AU103" s="6" t="s">
        <v>77</v>
      </c>
    </row>
    <row r="104" spans="2:47" s="6" customFormat="1" ht="28.5" customHeight="1">
      <c r="B104" s="85"/>
      <c r="D104" s="151" t="s">
        <v>441</v>
      </c>
      <c r="F104" s="178" t="s">
        <v>1065</v>
      </c>
      <c r="L104" s="85"/>
      <c r="M104" s="148"/>
      <c r="T104" s="149"/>
      <c r="AT104" s="6" t="s">
        <v>441</v>
      </c>
      <c r="AU104" s="6" t="s">
        <v>77</v>
      </c>
    </row>
    <row r="105" spans="2:65" s="6" customFormat="1" ht="13.5" customHeight="1">
      <c r="B105" s="85"/>
      <c r="C105" s="134" t="s">
        <v>191</v>
      </c>
      <c r="D105" s="134" t="s">
        <v>162</v>
      </c>
      <c r="E105" s="135" t="s">
        <v>1066</v>
      </c>
      <c r="F105" s="136" t="s">
        <v>1067</v>
      </c>
      <c r="G105" s="137" t="s">
        <v>428</v>
      </c>
      <c r="H105" s="138">
        <v>0.02</v>
      </c>
      <c r="I105" s="139"/>
      <c r="J105" s="140">
        <f>ROUND($I$105*$H$105,2)</f>
        <v>0</v>
      </c>
      <c r="K105" s="136"/>
      <c r="L105" s="85"/>
      <c r="M105" s="141"/>
      <c r="N105" s="142" t="s">
        <v>39</v>
      </c>
      <c r="P105" s="143">
        <f>$O$105*$H$105</f>
        <v>0</v>
      </c>
      <c r="Q105" s="143">
        <v>0</v>
      </c>
      <c r="R105" s="143">
        <f>$Q$105*$H$105</f>
        <v>0</v>
      </c>
      <c r="S105" s="143">
        <v>0</v>
      </c>
      <c r="T105" s="144">
        <f>$S$105*$H$105</f>
        <v>0</v>
      </c>
      <c r="AR105" s="82" t="s">
        <v>268</v>
      </c>
      <c r="AT105" s="82" t="s">
        <v>162</v>
      </c>
      <c r="AU105" s="82" t="s">
        <v>77</v>
      </c>
      <c r="AY105" s="6" t="s">
        <v>159</v>
      </c>
      <c r="BE105" s="145">
        <f>IF($N$105="základní",$J$105,0)</f>
        <v>0</v>
      </c>
      <c r="BF105" s="145">
        <f>IF($N$105="snížená",$J$105,0)</f>
        <v>0</v>
      </c>
      <c r="BG105" s="145">
        <f>IF($N$105="zákl. přenesená",$J$105,0)</f>
        <v>0</v>
      </c>
      <c r="BH105" s="145">
        <f>IF($N$105="sníž. přenesená",$J$105,0)</f>
        <v>0</v>
      </c>
      <c r="BI105" s="145">
        <f>IF($N$105="nulová",$J$105,0)</f>
        <v>0</v>
      </c>
      <c r="BJ105" s="82" t="s">
        <v>75</v>
      </c>
      <c r="BK105" s="145">
        <f>ROUND($I$105*$H$105,2)</f>
        <v>0</v>
      </c>
      <c r="BL105" s="82" t="s">
        <v>268</v>
      </c>
      <c r="BM105" s="82" t="s">
        <v>1068</v>
      </c>
    </row>
    <row r="106" spans="2:47" s="6" customFormat="1" ht="14.25" customHeight="1">
      <c r="B106" s="85"/>
      <c r="D106" s="146" t="s">
        <v>169</v>
      </c>
      <c r="F106" s="147" t="s">
        <v>1067</v>
      </c>
      <c r="L106" s="85"/>
      <c r="M106" s="148"/>
      <c r="T106" s="149"/>
      <c r="AT106" s="6" t="s">
        <v>169</v>
      </c>
      <c r="AU106" s="6" t="s">
        <v>77</v>
      </c>
    </row>
    <row r="107" spans="2:47" s="6" customFormat="1" ht="28.5" customHeight="1">
      <c r="B107" s="85"/>
      <c r="D107" s="151" t="s">
        <v>441</v>
      </c>
      <c r="F107" s="178" t="s">
        <v>1056</v>
      </c>
      <c r="L107" s="85"/>
      <c r="M107" s="148"/>
      <c r="T107" s="149"/>
      <c r="AT107" s="6" t="s">
        <v>441</v>
      </c>
      <c r="AU107" s="6" t="s">
        <v>77</v>
      </c>
    </row>
    <row r="108" spans="2:65" s="6" customFormat="1" ht="13.5" customHeight="1">
      <c r="B108" s="85"/>
      <c r="C108" s="134" t="s">
        <v>196</v>
      </c>
      <c r="D108" s="134" t="s">
        <v>162</v>
      </c>
      <c r="E108" s="135" t="s">
        <v>77</v>
      </c>
      <c r="F108" s="136" t="s">
        <v>1069</v>
      </c>
      <c r="G108" s="137" t="s">
        <v>371</v>
      </c>
      <c r="H108" s="138">
        <v>7</v>
      </c>
      <c r="I108" s="139"/>
      <c r="J108" s="140">
        <f>ROUND($I$108*$H$108,2)</f>
        <v>0</v>
      </c>
      <c r="K108" s="136"/>
      <c r="L108" s="85"/>
      <c r="M108" s="141"/>
      <c r="N108" s="142" t="s">
        <v>39</v>
      </c>
      <c r="P108" s="143">
        <f>$O$108*$H$108</f>
        <v>0</v>
      </c>
      <c r="Q108" s="143">
        <v>0</v>
      </c>
      <c r="R108" s="143">
        <f>$Q$108*$H$108</f>
        <v>0</v>
      </c>
      <c r="S108" s="143">
        <v>0</v>
      </c>
      <c r="T108" s="144">
        <f>$S$108*$H$108</f>
        <v>0</v>
      </c>
      <c r="AR108" s="82" t="s">
        <v>268</v>
      </c>
      <c r="AT108" s="82" t="s">
        <v>162</v>
      </c>
      <c r="AU108" s="82" t="s">
        <v>77</v>
      </c>
      <c r="AY108" s="6" t="s">
        <v>159</v>
      </c>
      <c r="BE108" s="145">
        <f>IF($N$108="základní",$J$108,0)</f>
        <v>0</v>
      </c>
      <c r="BF108" s="145">
        <f>IF($N$108="snížená",$J$108,0)</f>
        <v>0</v>
      </c>
      <c r="BG108" s="145">
        <f>IF($N$108="zákl. přenesená",$J$108,0)</f>
        <v>0</v>
      </c>
      <c r="BH108" s="145">
        <f>IF($N$108="sníž. přenesená",$J$108,0)</f>
        <v>0</v>
      </c>
      <c r="BI108" s="145">
        <f>IF($N$108="nulová",$J$108,0)</f>
        <v>0</v>
      </c>
      <c r="BJ108" s="82" t="s">
        <v>75</v>
      </c>
      <c r="BK108" s="145">
        <f>ROUND($I$108*$H$108,2)</f>
        <v>0</v>
      </c>
      <c r="BL108" s="82" t="s">
        <v>268</v>
      </c>
      <c r="BM108" s="82" t="s">
        <v>1070</v>
      </c>
    </row>
    <row r="109" spans="2:47" s="6" customFormat="1" ht="14.25" customHeight="1">
      <c r="B109" s="85"/>
      <c r="D109" s="146" t="s">
        <v>169</v>
      </c>
      <c r="F109" s="147" t="s">
        <v>1069</v>
      </c>
      <c r="L109" s="85"/>
      <c r="M109" s="148"/>
      <c r="T109" s="149"/>
      <c r="AT109" s="6" t="s">
        <v>169</v>
      </c>
      <c r="AU109" s="6" t="s">
        <v>77</v>
      </c>
    </row>
    <row r="110" spans="2:47" s="6" customFormat="1" ht="28.5" customHeight="1">
      <c r="B110" s="85"/>
      <c r="D110" s="151" t="s">
        <v>441</v>
      </c>
      <c r="F110" s="178" t="s">
        <v>1056</v>
      </c>
      <c r="L110" s="85"/>
      <c r="M110" s="148"/>
      <c r="T110" s="149"/>
      <c r="AT110" s="6" t="s">
        <v>441</v>
      </c>
      <c r="AU110" s="6" t="s">
        <v>77</v>
      </c>
    </row>
    <row r="111" spans="2:65" s="6" customFormat="1" ht="13.5" customHeight="1">
      <c r="B111" s="85"/>
      <c r="C111" s="134" t="s">
        <v>201</v>
      </c>
      <c r="D111" s="134" t="s">
        <v>162</v>
      </c>
      <c r="E111" s="135" t="s">
        <v>160</v>
      </c>
      <c r="F111" s="136" t="s">
        <v>1071</v>
      </c>
      <c r="G111" s="137" t="s">
        <v>371</v>
      </c>
      <c r="H111" s="138">
        <v>40</v>
      </c>
      <c r="I111" s="139"/>
      <c r="J111" s="140">
        <f>ROUND($I$111*$H$111,2)</f>
        <v>0</v>
      </c>
      <c r="K111" s="136"/>
      <c r="L111" s="85"/>
      <c r="M111" s="141"/>
      <c r="N111" s="142" t="s">
        <v>39</v>
      </c>
      <c r="P111" s="143">
        <f>$O$111*$H$111</f>
        <v>0</v>
      </c>
      <c r="Q111" s="143">
        <v>0</v>
      </c>
      <c r="R111" s="143">
        <f>$Q$111*$H$111</f>
        <v>0</v>
      </c>
      <c r="S111" s="143">
        <v>0</v>
      </c>
      <c r="T111" s="144">
        <f>$S$111*$H$111</f>
        <v>0</v>
      </c>
      <c r="AR111" s="82" t="s">
        <v>268</v>
      </c>
      <c r="AT111" s="82" t="s">
        <v>162</v>
      </c>
      <c r="AU111" s="82" t="s">
        <v>77</v>
      </c>
      <c r="AY111" s="6" t="s">
        <v>159</v>
      </c>
      <c r="BE111" s="145">
        <f>IF($N$111="základní",$J$111,0)</f>
        <v>0</v>
      </c>
      <c r="BF111" s="145">
        <f>IF($N$111="snížená",$J$111,0)</f>
        <v>0</v>
      </c>
      <c r="BG111" s="145">
        <f>IF($N$111="zákl. přenesená",$J$111,0)</f>
        <v>0</v>
      </c>
      <c r="BH111" s="145">
        <f>IF($N$111="sníž. přenesená",$J$111,0)</f>
        <v>0</v>
      </c>
      <c r="BI111" s="145">
        <f>IF($N$111="nulová",$J$111,0)</f>
        <v>0</v>
      </c>
      <c r="BJ111" s="82" t="s">
        <v>75</v>
      </c>
      <c r="BK111" s="145">
        <f>ROUND($I$111*$H$111,2)</f>
        <v>0</v>
      </c>
      <c r="BL111" s="82" t="s">
        <v>268</v>
      </c>
      <c r="BM111" s="82" t="s">
        <v>1072</v>
      </c>
    </row>
    <row r="112" spans="2:47" s="6" customFormat="1" ht="14.25" customHeight="1">
      <c r="B112" s="85"/>
      <c r="D112" s="146" t="s">
        <v>169</v>
      </c>
      <c r="F112" s="147" t="s">
        <v>1071</v>
      </c>
      <c r="L112" s="85"/>
      <c r="M112" s="148"/>
      <c r="T112" s="149"/>
      <c r="AT112" s="6" t="s">
        <v>169</v>
      </c>
      <c r="AU112" s="6" t="s">
        <v>77</v>
      </c>
    </row>
    <row r="113" spans="2:65" s="6" customFormat="1" ht="13.5" customHeight="1">
      <c r="B113" s="85"/>
      <c r="C113" s="134" t="s">
        <v>184</v>
      </c>
      <c r="D113" s="134" t="s">
        <v>162</v>
      </c>
      <c r="E113" s="135" t="s">
        <v>167</v>
      </c>
      <c r="F113" s="136" t="s">
        <v>1073</v>
      </c>
      <c r="G113" s="137" t="s">
        <v>371</v>
      </c>
      <c r="H113" s="138">
        <v>47</v>
      </c>
      <c r="I113" s="139"/>
      <c r="J113" s="140">
        <f>ROUND($I$113*$H$113,2)</f>
        <v>0</v>
      </c>
      <c r="K113" s="136"/>
      <c r="L113" s="85"/>
      <c r="M113" s="141"/>
      <c r="N113" s="142" t="s">
        <v>39</v>
      </c>
      <c r="P113" s="143">
        <f>$O$113*$H$113</f>
        <v>0</v>
      </c>
      <c r="Q113" s="143">
        <v>0</v>
      </c>
      <c r="R113" s="143">
        <f>$Q$113*$H$113</f>
        <v>0</v>
      </c>
      <c r="S113" s="143">
        <v>0</v>
      </c>
      <c r="T113" s="144">
        <f>$S$113*$H$113</f>
        <v>0</v>
      </c>
      <c r="AR113" s="82" t="s">
        <v>268</v>
      </c>
      <c r="AT113" s="82" t="s">
        <v>162</v>
      </c>
      <c r="AU113" s="82" t="s">
        <v>77</v>
      </c>
      <c r="AY113" s="6" t="s">
        <v>159</v>
      </c>
      <c r="BE113" s="145">
        <f>IF($N$113="základní",$J$113,0)</f>
        <v>0</v>
      </c>
      <c r="BF113" s="145">
        <f>IF($N$113="snížená",$J$113,0)</f>
        <v>0</v>
      </c>
      <c r="BG113" s="145">
        <f>IF($N$113="zákl. přenesená",$J$113,0)</f>
        <v>0</v>
      </c>
      <c r="BH113" s="145">
        <f>IF($N$113="sníž. přenesená",$J$113,0)</f>
        <v>0</v>
      </c>
      <c r="BI113" s="145">
        <f>IF($N$113="nulová",$J$113,0)</f>
        <v>0</v>
      </c>
      <c r="BJ113" s="82" t="s">
        <v>75</v>
      </c>
      <c r="BK113" s="145">
        <f>ROUND($I$113*$H$113,2)</f>
        <v>0</v>
      </c>
      <c r="BL113" s="82" t="s">
        <v>268</v>
      </c>
      <c r="BM113" s="82" t="s">
        <v>1074</v>
      </c>
    </row>
    <row r="114" spans="2:47" s="6" customFormat="1" ht="14.25" customHeight="1">
      <c r="B114" s="85"/>
      <c r="D114" s="146" t="s">
        <v>169</v>
      </c>
      <c r="F114" s="147" t="s">
        <v>1073</v>
      </c>
      <c r="L114" s="85"/>
      <c r="M114" s="148"/>
      <c r="T114" s="149"/>
      <c r="AT114" s="6" t="s">
        <v>169</v>
      </c>
      <c r="AU114" s="6" t="s">
        <v>77</v>
      </c>
    </row>
    <row r="115" spans="2:65" s="6" customFormat="1" ht="13.5" customHeight="1">
      <c r="B115" s="85"/>
      <c r="C115" s="134" t="s">
        <v>211</v>
      </c>
      <c r="D115" s="134" t="s">
        <v>162</v>
      </c>
      <c r="E115" s="135" t="s">
        <v>191</v>
      </c>
      <c r="F115" s="136" t="s">
        <v>1075</v>
      </c>
      <c r="G115" s="137" t="s">
        <v>177</v>
      </c>
      <c r="H115" s="138">
        <v>4</v>
      </c>
      <c r="I115" s="139"/>
      <c r="J115" s="140">
        <f>ROUND($I$115*$H$115,2)</f>
        <v>0</v>
      </c>
      <c r="K115" s="136"/>
      <c r="L115" s="85"/>
      <c r="M115" s="141"/>
      <c r="N115" s="142" t="s">
        <v>39</v>
      </c>
      <c r="P115" s="143">
        <f>$O$115*$H$115</f>
        <v>0</v>
      </c>
      <c r="Q115" s="143">
        <v>0</v>
      </c>
      <c r="R115" s="143">
        <f>$Q$115*$H$115</f>
        <v>0</v>
      </c>
      <c r="S115" s="143">
        <v>0</v>
      </c>
      <c r="T115" s="144">
        <f>$S$115*$H$115</f>
        <v>0</v>
      </c>
      <c r="AR115" s="82" t="s">
        <v>268</v>
      </c>
      <c r="AT115" s="82" t="s">
        <v>162</v>
      </c>
      <c r="AU115" s="82" t="s">
        <v>77</v>
      </c>
      <c r="AY115" s="6" t="s">
        <v>159</v>
      </c>
      <c r="BE115" s="145">
        <f>IF($N$115="základní",$J$115,0)</f>
        <v>0</v>
      </c>
      <c r="BF115" s="145">
        <f>IF($N$115="snížená",$J$115,0)</f>
        <v>0</v>
      </c>
      <c r="BG115" s="145">
        <f>IF($N$115="zákl. přenesená",$J$115,0)</f>
        <v>0</v>
      </c>
      <c r="BH115" s="145">
        <f>IF($N$115="sníž. přenesená",$J$115,0)</f>
        <v>0</v>
      </c>
      <c r="BI115" s="145">
        <f>IF($N$115="nulová",$J$115,0)</f>
        <v>0</v>
      </c>
      <c r="BJ115" s="82" t="s">
        <v>75</v>
      </c>
      <c r="BK115" s="145">
        <f>ROUND($I$115*$H$115,2)</f>
        <v>0</v>
      </c>
      <c r="BL115" s="82" t="s">
        <v>268</v>
      </c>
      <c r="BM115" s="82" t="s">
        <v>1076</v>
      </c>
    </row>
    <row r="116" spans="2:47" s="6" customFormat="1" ht="14.25" customHeight="1">
      <c r="B116" s="85"/>
      <c r="D116" s="146" t="s">
        <v>169</v>
      </c>
      <c r="F116" s="147" t="s">
        <v>1075</v>
      </c>
      <c r="L116" s="85"/>
      <c r="M116" s="148"/>
      <c r="T116" s="149"/>
      <c r="AT116" s="6" t="s">
        <v>169</v>
      </c>
      <c r="AU116" s="6" t="s">
        <v>77</v>
      </c>
    </row>
    <row r="117" spans="2:65" s="6" customFormat="1" ht="13.5" customHeight="1">
      <c r="B117" s="85"/>
      <c r="C117" s="134" t="s">
        <v>219</v>
      </c>
      <c r="D117" s="134" t="s">
        <v>162</v>
      </c>
      <c r="E117" s="135" t="s">
        <v>196</v>
      </c>
      <c r="F117" s="136" t="s">
        <v>1077</v>
      </c>
      <c r="G117" s="137" t="s">
        <v>177</v>
      </c>
      <c r="H117" s="138">
        <v>6</v>
      </c>
      <c r="I117" s="139"/>
      <c r="J117" s="140">
        <f>ROUND($I$117*$H$117,2)</f>
        <v>0</v>
      </c>
      <c r="K117" s="136"/>
      <c r="L117" s="85"/>
      <c r="M117" s="141"/>
      <c r="N117" s="142" t="s">
        <v>39</v>
      </c>
      <c r="P117" s="143">
        <f>$O$117*$H$117</f>
        <v>0</v>
      </c>
      <c r="Q117" s="143">
        <v>0</v>
      </c>
      <c r="R117" s="143">
        <f>$Q$117*$H$117</f>
        <v>0</v>
      </c>
      <c r="S117" s="143">
        <v>0</v>
      </c>
      <c r="T117" s="144">
        <f>$S$117*$H$117</f>
        <v>0</v>
      </c>
      <c r="AR117" s="82" t="s">
        <v>268</v>
      </c>
      <c r="AT117" s="82" t="s">
        <v>162</v>
      </c>
      <c r="AU117" s="82" t="s">
        <v>77</v>
      </c>
      <c r="AY117" s="6" t="s">
        <v>159</v>
      </c>
      <c r="BE117" s="145">
        <f>IF($N$117="základní",$J$117,0)</f>
        <v>0</v>
      </c>
      <c r="BF117" s="145">
        <f>IF($N$117="snížená",$J$117,0)</f>
        <v>0</v>
      </c>
      <c r="BG117" s="145">
        <f>IF($N$117="zákl. přenesená",$J$117,0)</f>
        <v>0</v>
      </c>
      <c r="BH117" s="145">
        <f>IF($N$117="sníž. přenesená",$J$117,0)</f>
        <v>0</v>
      </c>
      <c r="BI117" s="145">
        <f>IF($N$117="nulová",$J$117,0)</f>
        <v>0</v>
      </c>
      <c r="BJ117" s="82" t="s">
        <v>75</v>
      </c>
      <c r="BK117" s="145">
        <f>ROUND($I$117*$H$117,2)</f>
        <v>0</v>
      </c>
      <c r="BL117" s="82" t="s">
        <v>268</v>
      </c>
      <c r="BM117" s="82" t="s">
        <v>1078</v>
      </c>
    </row>
    <row r="118" spans="2:47" s="6" customFormat="1" ht="14.25" customHeight="1">
      <c r="B118" s="85"/>
      <c r="D118" s="146" t="s">
        <v>169</v>
      </c>
      <c r="F118" s="147" t="s">
        <v>1077</v>
      </c>
      <c r="L118" s="85"/>
      <c r="M118" s="148"/>
      <c r="T118" s="149"/>
      <c r="AT118" s="6" t="s">
        <v>169</v>
      </c>
      <c r="AU118" s="6" t="s">
        <v>77</v>
      </c>
    </row>
    <row r="119" spans="2:47" s="6" customFormat="1" ht="28.5" customHeight="1">
      <c r="B119" s="85"/>
      <c r="D119" s="151" t="s">
        <v>441</v>
      </c>
      <c r="F119" s="178" t="s">
        <v>1056</v>
      </c>
      <c r="L119" s="85"/>
      <c r="M119" s="148"/>
      <c r="T119" s="149"/>
      <c r="AT119" s="6" t="s">
        <v>441</v>
      </c>
      <c r="AU119" s="6" t="s">
        <v>77</v>
      </c>
    </row>
    <row r="120" spans="2:65" s="6" customFormat="1" ht="13.5" customHeight="1">
      <c r="B120" s="85"/>
      <c r="C120" s="134" t="s">
        <v>226</v>
      </c>
      <c r="D120" s="134" t="s">
        <v>162</v>
      </c>
      <c r="E120" s="135" t="s">
        <v>201</v>
      </c>
      <c r="F120" s="136" t="s">
        <v>1079</v>
      </c>
      <c r="G120" s="137" t="s">
        <v>177</v>
      </c>
      <c r="H120" s="138">
        <v>2</v>
      </c>
      <c r="I120" s="139"/>
      <c r="J120" s="140">
        <f>ROUND($I$120*$H$120,2)</f>
        <v>0</v>
      </c>
      <c r="K120" s="136"/>
      <c r="L120" s="85"/>
      <c r="M120" s="141"/>
      <c r="N120" s="142" t="s">
        <v>39</v>
      </c>
      <c r="P120" s="143">
        <f>$O$120*$H$120</f>
        <v>0</v>
      </c>
      <c r="Q120" s="143">
        <v>0</v>
      </c>
      <c r="R120" s="143">
        <f>$Q$120*$H$120</f>
        <v>0</v>
      </c>
      <c r="S120" s="143">
        <v>0</v>
      </c>
      <c r="T120" s="144">
        <f>$S$120*$H$120</f>
        <v>0</v>
      </c>
      <c r="AR120" s="82" t="s">
        <v>268</v>
      </c>
      <c r="AT120" s="82" t="s">
        <v>162</v>
      </c>
      <c r="AU120" s="82" t="s">
        <v>77</v>
      </c>
      <c r="AY120" s="6" t="s">
        <v>159</v>
      </c>
      <c r="BE120" s="145">
        <f>IF($N$120="základní",$J$120,0)</f>
        <v>0</v>
      </c>
      <c r="BF120" s="145">
        <f>IF($N$120="snížená",$J$120,0)</f>
        <v>0</v>
      </c>
      <c r="BG120" s="145">
        <f>IF($N$120="zákl. přenesená",$J$120,0)</f>
        <v>0</v>
      </c>
      <c r="BH120" s="145">
        <f>IF($N$120="sníž. přenesená",$J$120,0)</f>
        <v>0</v>
      </c>
      <c r="BI120" s="145">
        <f>IF($N$120="nulová",$J$120,0)</f>
        <v>0</v>
      </c>
      <c r="BJ120" s="82" t="s">
        <v>75</v>
      </c>
      <c r="BK120" s="145">
        <f>ROUND($I$120*$H$120,2)</f>
        <v>0</v>
      </c>
      <c r="BL120" s="82" t="s">
        <v>268</v>
      </c>
      <c r="BM120" s="82" t="s">
        <v>1080</v>
      </c>
    </row>
    <row r="121" spans="2:47" s="6" customFormat="1" ht="14.25" customHeight="1">
      <c r="B121" s="85"/>
      <c r="D121" s="146" t="s">
        <v>169</v>
      </c>
      <c r="F121" s="147" t="s">
        <v>1079</v>
      </c>
      <c r="L121" s="85"/>
      <c r="M121" s="148"/>
      <c r="T121" s="149"/>
      <c r="AT121" s="6" t="s">
        <v>169</v>
      </c>
      <c r="AU121" s="6" t="s">
        <v>77</v>
      </c>
    </row>
    <row r="122" spans="2:47" s="6" customFormat="1" ht="28.5" customHeight="1">
      <c r="B122" s="85"/>
      <c r="D122" s="151" t="s">
        <v>441</v>
      </c>
      <c r="F122" s="178" t="s">
        <v>1056</v>
      </c>
      <c r="L122" s="85"/>
      <c r="M122" s="148"/>
      <c r="T122" s="149"/>
      <c r="AT122" s="6" t="s">
        <v>441</v>
      </c>
      <c r="AU122" s="6" t="s">
        <v>77</v>
      </c>
    </row>
    <row r="123" spans="2:65" s="6" customFormat="1" ht="13.5" customHeight="1">
      <c r="B123" s="85"/>
      <c r="C123" s="134" t="s">
        <v>240</v>
      </c>
      <c r="D123" s="134" t="s">
        <v>162</v>
      </c>
      <c r="E123" s="135" t="s">
        <v>184</v>
      </c>
      <c r="F123" s="136" t="s">
        <v>1081</v>
      </c>
      <c r="G123" s="137" t="s">
        <v>177</v>
      </c>
      <c r="H123" s="138">
        <v>6</v>
      </c>
      <c r="I123" s="139"/>
      <c r="J123" s="140">
        <f>ROUND($I$123*$H$123,2)</f>
        <v>0</v>
      </c>
      <c r="K123" s="136"/>
      <c r="L123" s="85"/>
      <c r="M123" s="141"/>
      <c r="N123" s="142" t="s">
        <v>39</v>
      </c>
      <c r="P123" s="143">
        <f>$O$123*$H$123</f>
        <v>0</v>
      </c>
      <c r="Q123" s="143">
        <v>0</v>
      </c>
      <c r="R123" s="143">
        <f>$Q$123*$H$123</f>
        <v>0</v>
      </c>
      <c r="S123" s="143">
        <v>0</v>
      </c>
      <c r="T123" s="144">
        <f>$S$123*$H$123</f>
        <v>0</v>
      </c>
      <c r="AR123" s="82" t="s">
        <v>268</v>
      </c>
      <c r="AT123" s="82" t="s">
        <v>162</v>
      </c>
      <c r="AU123" s="82" t="s">
        <v>77</v>
      </c>
      <c r="AY123" s="6" t="s">
        <v>159</v>
      </c>
      <c r="BE123" s="145">
        <f>IF($N$123="základní",$J$123,0)</f>
        <v>0</v>
      </c>
      <c r="BF123" s="145">
        <f>IF($N$123="snížená",$J$123,0)</f>
        <v>0</v>
      </c>
      <c r="BG123" s="145">
        <f>IF($N$123="zákl. přenesená",$J$123,0)</f>
        <v>0</v>
      </c>
      <c r="BH123" s="145">
        <f>IF($N$123="sníž. přenesená",$J$123,0)</f>
        <v>0</v>
      </c>
      <c r="BI123" s="145">
        <f>IF($N$123="nulová",$J$123,0)</f>
        <v>0</v>
      </c>
      <c r="BJ123" s="82" t="s">
        <v>75</v>
      </c>
      <c r="BK123" s="145">
        <f>ROUND($I$123*$H$123,2)</f>
        <v>0</v>
      </c>
      <c r="BL123" s="82" t="s">
        <v>268</v>
      </c>
      <c r="BM123" s="82" t="s">
        <v>1082</v>
      </c>
    </row>
    <row r="124" spans="2:47" s="6" customFormat="1" ht="14.25" customHeight="1">
      <c r="B124" s="85"/>
      <c r="D124" s="146" t="s">
        <v>169</v>
      </c>
      <c r="F124" s="147" t="s">
        <v>1081</v>
      </c>
      <c r="L124" s="85"/>
      <c r="M124" s="148"/>
      <c r="T124" s="149"/>
      <c r="AT124" s="6" t="s">
        <v>169</v>
      </c>
      <c r="AU124" s="6" t="s">
        <v>77</v>
      </c>
    </row>
    <row r="125" spans="2:47" s="6" customFormat="1" ht="28.5" customHeight="1">
      <c r="B125" s="85"/>
      <c r="D125" s="151" t="s">
        <v>441</v>
      </c>
      <c r="F125" s="178" t="s">
        <v>1056</v>
      </c>
      <c r="L125" s="85"/>
      <c r="M125" s="148"/>
      <c r="T125" s="149"/>
      <c r="AT125" s="6" t="s">
        <v>441</v>
      </c>
      <c r="AU125" s="6" t="s">
        <v>77</v>
      </c>
    </row>
    <row r="126" spans="2:65" s="6" customFormat="1" ht="13.5" customHeight="1">
      <c r="B126" s="85"/>
      <c r="C126" s="134" t="s">
        <v>252</v>
      </c>
      <c r="D126" s="134" t="s">
        <v>162</v>
      </c>
      <c r="E126" s="135" t="s">
        <v>211</v>
      </c>
      <c r="F126" s="136" t="s">
        <v>1083</v>
      </c>
      <c r="G126" s="137" t="s">
        <v>177</v>
      </c>
      <c r="H126" s="138">
        <v>4</v>
      </c>
      <c r="I126" s="139"/>
      <c r="J126" s="140">
        <f>ROUND($I$126*$H$126,2)</f>
        <v>0</v>
      </c>
      <c r="K126" s="136"/>
      <c r="L126" s="85"/>
      <c r="M126" s="141"/>
      <c r="N126" s="142" t="s">
        <v>39</v>
      </c>
      <c r="P126" s="143">
        <f>$O$126*$H$126</f>
        <v>0</v>
      </c>
      <c r="Q126" s="143">
        <v>0</v>
      </c>
      <c r="R126" s="143">
        <f>$Q$126*$H$126</f>
        <v>0</v>
      </c>
      <c r="S126" s="143">
        <v>0</v>
      </c>
      <c r="T126" s="144">
        <f>$S$126*$H$126</f>
        <v>0</v>
      </c>
      <c r="AR126" s="82" t="s">
        <v>268</v>
      </c>
      <c r="AT126" s="82" t="s">
        <v>162</v>
      </c>
      <c r="AU126" s="82" t="s">
        <v>77</v>
      </c>
      <c r="AY126" s="6" t="s">
        <v>159</v>
      </c>
      <c r="BE126" s="145">
        <f>IF($N$126="základní",$J$126,0)</f>
        <v>0</v>
      </c>
      <c r="BF126" s="145">
        <f>IF($N$126="snížená",$J$126,0)</f>
        <v>0</v>
      </c>
      <c r="BG126" s="145">
        <f>IF($N$126="zákl. přenesená",$J$126,0)</f>
        <v>0</v>
      </c>
      <c r="BH126" s="145">
        <f>IF($N$126="sníž. přenesená",$J$126,0)</f>
        <v>0</v>
      </c>
      <c r="BI126" s="145">
        <f>IF($N$126="nulová",$J$126,0)</f>
        <v>0</v>
      </c>
      <c r="BJ126" s="82" t="s">
        <v>75</v>
      </c>
      <c r="BK126" s="145">
        <f>ROUND($I$126*$H$126,2)</f>
        <v>0</v>
      </c>
      <c r="BL126" s="82" t="s">
        <v>268</v>
      </c>
      <c r="BM126" s="82" t="s">
        <v>1084</v>
      </c>
    </row>
    <row r="127" spans="2:47" s="6" customFormat="1" ht="14.25" customHeight="1">
      <c r="B127" s="85"/>
      <c r="D127" s="146" t="s">
        <v>169</v>
      </c>
      <c r="F127" s="147" t="s">
        <v>1083</v>
      </c>
      <c r="L127" s="85"/>
      <c r="M127" s="148"/>
      <c r="T127" s="149"/>
      <c r="AT127" s="6" t="s">
        <v>169</v>
      </c>
      <c r="AU127" s="6" t="s">
        <v>77</v>
      </c>
    </row>
    <row r="128" spans="2:47" s="6" customFormat="1" ht="28.5" customHeight="1">
      <c r="B128" s="85"/>
      <c r="D128" s="151" t="s">
        <v>441</v>
      </c>
      <c r="F128" s="178" t="s">
        <v>1056</v>
      </c>
      <c r="L128" s="85"/>
      <c r="M128" s="148"/>
      <c r="T128" s="149"/>
      <c r="AT128" s="6" t="s">
        <v>441</v>
      </c>
      <c r="AU128" s="6" t="s">
        <v>77</v>
      </c>
    </row>
    <row r="129" spans="2:63" s="123" customFormat="1" ht="30" customHeight="1">
      <c r="B129" s="124"/>
      <c r="D129" s="125" t="s">
        <v>67</v>
      </c>
      <c r="E129" s="132" t="s">
        <v>948</v>
      </c>
      <c r="F129" s="132" t="s">
        <v>1085</v>
      </c>
      <c r="J129" s="133">
        <f>$BK$129</f>
        <v>0</v>
      </c>
      <c r="L129" s="124"/>
      <c r="M129" s="128"/>
      <c r="P129" s="129">
        <f>SUM($P$130:$P$135)</f>
        <v>0</v>
      </c>
      <c r="R129" s="129">
        <f>SUM($R$130:$R$135)</f>
        <v>0</v>
      </c>
      <c r="T129" s="130">
        <f>SUM($T$130:$T$135)</f>
        <v>0</v>
      </c>
      <c r="AR129" s="125" t="s">
        <v>77</v>
      </c>
      <c r="AT129" s="125" t="s">
        <v>67</v>
      </c>
      <c r="AU129" s="125" t="s">
        <v>75</v>
      </c>
      <c r="AY129" s="125" t="s">
        <v>159</v>
      </c>
      <c r="BK129" s="131">
        <f>SUM($BK$130:$BK$135)</f>
        <v>0</v>
      </c>
    </row>
    <row r="130" spans="2:65" s="6" customFormat="1" ht="13.5" customHeight="1">
      <c r="B130" s="85"/>
      <c r="C130" s="134" t="s">
        <v>259</v>
      </c>
      <c r="D130" s="134" t="s">
        <v>162</v>
      </c>
      <c r="E130" s="135" t="s">
        <v>950</v>
      </c>
      <c r="F130" s="136" t="s">
        <v>1086</v>
      </c>
      <c r="G130" s="137" t="s">
        <v>177</v>
      </c>
      <c r="H130" s="138">
        <v>6</v>
      </c>
      <c r="I130" s="139"/>
      <c r="J130" s="140">
        <f>ROUND($I$130*$H$130,2)</f>
        <v>0</v>
      </c>
      <c r="K130" s="136"/>
      <c r="L130" s="85"/>
      <c r="M130" s="141"/>
      <c r="N130" s="142" t="s">
        <v>39</v>
      </c>
      <c r="P130" s="143">
        <f>$O$130*$H$130</f>
        <v>0</v>
      </c>
      <c r="Q130" s="143">
        <v>0</v>
      </c>
      <c r="R130" s="143">
        <f>$Q$130*$H$130</f>
        <v>0</v>
      </c>
      <c r="S130" s="143">
        <v>0</v>
      </c>
      <c r="T130" s="144">
        <f>$S$130*$H$130</f>
        <v>0</v>
      </c>
      <c r="AR130" s="82" t="s">
        <v>268</v>
      </c>
      <c r="AT130" s="82" t="s">
        <v>162</v>
      </c>
      <c r="AU130" s="82" t="s">
        <v>77</v>
      </c>
      <c r="AY130" s="6" t="s">
        <v>159</v>
      </c>
      <c r="BE130" s="145">
        <f>IF($N$130="základní",$J$130,0)</f>
        <v>0</v>
      </c>
      <c r="BF130" s="145">
        <f>IF($N$130="snížená",$J$130,0)</f>
        <v>0</v>
      </c>
      <c r="BG130" s="145">
        <f>IF($N$130="zákl. přenesená",$J$130,0)</f>
        <v>0</v>
      </c>
      <c r="BH130" s="145">
        <f>IF($N$130="sníž. přenesená",$J$130,0)</f>
        <v>0</v>
      </c>
      <c r="BI130" s="145">
        <f>IF($N$130="nulová",$J$130,0)</f>
        <v>0</v>
      </c>
      <c r="BJ130" s="82" t="s">
        <v>75</v>
      </c>
      <c r="BK130" s="145">
        <f>ROUND($I$130*$H$130,2)</f>
        <v>0</v>
      </c>
      <c r="BL130" s="82" t="s">
        <v>268</v>
      </c>
      <c r="BM130" s="82" t="s">
        <v>1087</v>
      </c>
    </row>
    <row r="131" spans="2:47" s="6" customFormat="1" ht="14.25" customHeight="1">
      <c r="B131" s="85"/>
      <c r="D131" s="146" t="s">
        <v>169</v>
      </c>
      <c r="F131" s="147" t="s">
        <v>1086</v>
      </c>
      <c r="L131" s="85"/>
      <c r="M131" s="148"/>
      <c r="T131" s="149"/>
      <c r="AT131" s="6" t="s">
        <v>169</v>
      </c>
      <c r="AU131" s="6" t="s">
        <v>77</v>
      </c>
    </row>
    <row r="132" spans="2:47" s="6" customFormat="1" ht="28.5" customHeight="1">
      <c r="B132" s="85"/>
      <c r="D132" s="151" t="s">
        <v>441</v>
      </c>
      <c r="F132" s="178" t="s">
        <v>1056</v>
      </c>
      <c r="L132" s="85"/>
      <c r="M132" s="148"/>
      <c r="T132" s="149"/>
      <c r="AT132" s="6" t="s">
        <v>441</v>
      </c>
      <c r="AU132" s="6" t="s">
        <v>77</v>
      </c>
    </row>
    <row r="133" spans="2:65" s="6" customFormat="1" ht="13.5" customHeight="1">
      <c r="B133" s="85"/>
      <c r="C133" s="134" t="s">
        <v>8</v>
      </c>
      <c r="D133" s="134" t="s">
        <v>162</v>
      </c>
      <c r="E133" s="135" t="s">
        <v>924</v>
      </c>
      <c r="F133" s="136" t="s">
        <v>1088</v>
      </c>
      <c r="G133" s="137" t="s">
        <v>177</v>
      </c>
      <c r="H133" s="138">
        <v>5</v>
      </c>
      <c r="I133" s="139"/>
      <c r="J133" s="140">
        <f>ROUND($I$133*$H$133,2)</f>
        <v>0</v>
      </c>
      <c r="K133" s="136"/>
      <c r="L133" s="85"/>
      <c r="M133" s="141"/>
      <c r="N133" s="142" t="s">
        <v>39</v>
      </c>
      <c r="P133" s="143">
        <f>$O$133*$H$133</f>
        <v>0</v>
      </c>
      <c r="Q133" s="143">
        <v>0</v>
      </c>
      <c r="R133" s="143">
        <f>$Q$133*$H$133</f>
        <v>0</v>
      </c>
      <c r="S133" s="143">
        <v>0</v>
      </c>
      <c r="T133" s="144">
        <f>$S$133*$H$133</f>
        <v>0</v>
      </c>
      <c r="AR133" s="82" t="s">
        <v>268</v>
      </c>
      <c r="AT133" s="82" t="s">
        <v>162</v>
      </c>
      <c r="AU133" s="82" t="s">
        <v>77</v>
      </c>
      <c r="AY133" s="6" t="s">
        <v>159</v>
      </c>
      <c r="BE133" s="145">
        <f>IF($N$133="základní",$J$133,0)</f>
        <v>0</v>
      </c>
      <c r="BF133" s="145">
        <f>IF($N$133="snížená",$J$133,0)</f>
        <v>0</v>
      </c>
      <c r="BG133" s="145">
        <f>IF($N$133="zákl. přenesená",$J$133,0)</f>
        <v>0</v>
      </c>
      <c r="BH133" s="145">
        <f>IF($N$133="sníž. přenesená",$J$133,0)</f>
        <v>0</v>
      </c>
      <c r="BI133" s="145">
        <f>IF($N$133="nulová",$J$133,0)</f>
        <v>0</v>
      </c>
      <c r="BJ133" s="82" t="s">
        <v>75</v>
      </c>
      <c r="BK133" s="145">
        <f>ROUND($I$133*$H$133,2)</f>
        <v>0</v>
      </c>
      <c r="BL133" s="82" t="s">
        <v>268</v>
      </c>
      <c r="BM133" s="82" t="s">
        <v>1089</v>
      </c>
    </row>
    <row r="134" spans="2:47" s="6" customFormat="1" ht="14.25" customHeight="1">
      <c r="B134" s="85"/>
      <c r="D134" s="146" t="s">
        <v>169</v>
      </c>
      <c r="F134" s="147" t="s">
        <v>1088</v>
      </c>
      <c r="L134" s="85"/>
      <c r="M134" s="148"/>
      <c r="T134" s="149"/>
      <c r="AT134" s="6" t="s">
        <v>169</v>
      </c>
      <c r="AU134" s="6" t="s">
        <v>77</v>
      </c>
    </row>
    <row r="135" spans="2:47" s="6" customFormat="1" ht="28.5" customHeight="1">
      <c r="B135" s="85"/>
      <c r="D135" s="151" t="s">
        <v>441</v>
      </c>
      <c r="F135" s="178" t="s">
        <v>1056</v>
      </c>
      <c r="L135" s="85"/>
      <c r="M135" s="148"/>
      <c r="T135" s="149"/>
      <c r="AT135" s="6" t="s">
        <v>441</v>
      </c>
      <c r="AU135" s="6" t="s">
        <v>77</v>
      </c>
    </row>
    <row r="136" spans="2:63" s="123" customFormat="1" ht="30" customHeight="1">
      <c r="B136" s="124"/>
      <c r="D136" s="125" t="s">
        <v>67</v>
      </c>
      <c r="E136" s="132" t="s">
        <v>1090</v>
      </c>
      <c r="F136" s="132" t="s">
        <v>1091</v>
      </c>
      <c r="J136" s="133">
        <f>$BK$136</f>
        <v>0</v>
      </c>
      <c r="L136" s="124"/>
      <c r="M136" s="128"/>
      <c r="P136" s="129">
        <f>SUM($P$137:$P$145)</f>
        <v>0</v>
      </c>
      <c r="R136" s="129">
        <f>SUM($R$137:$R$145)</f>
        <v>0</v>
      </c>
      <c r="T136" s="130">
        <f>SUM($T$137:$T$145)</f>
        <v>0</v>
      </c>
      <c r="AR136" s="125" t="s">
        <v>77</v>
      </c>
      <c r="AT136" s="125" t="s">
        <v>67</v>
      </c>
      <c r="AU136" s="125" t="s">
        <v>75</v>
      </c>
      <c r="AY136" s="125" t="s">
        <v>159</v>
      </c>
      <c r="BK136" s="131">
        <f>SUM($BK$137:$BK$145)</f>
        <v>0</v>
      </c>
    </row>
    <row r="137" spans="2:65" s="6" customFormat="1" ht="13.5" customHeight="1">
      <c r="B137" s="85"/>
      <c r="C137" s="134" t="s">
        <v>268</v>
      </c>
      <c r="D137" s="134" t="s">
        <v>162</v>
      </c>
      <c r="E137" s="135" t="s">
        <v>1092</v>
      </c>
      <c r="F137" s="136" t="s">
        <v>1093</v>
      </c>
      <c r="G137" s="137" t="s">
        <v>177</v>
      </c>
      <c r="H137" s="138">
        <v>6</v>
      </c>
      <c r="I137" s="139"/>
      <c r="J137" s="140">
        <f>ROUND($I$137*$H$137,2)</f>
        <v>0</v>
      </c>
      <c r="K137" s="136"/>
      <c r="L137" s="85"/>
      <c r="M137" s="141"/>
      <c r="N137" s="142" t="s">
        <v>39</v>
      </c>
      <c r="P137" s="143">
        <f>$O$137*$H$137</f>
        <v>0</v>
      </c>
      <c r="Q137" s="143">
        <v>0</v>
      </c>
      <c r="R137" s="143">
        <f>$Q$137*$H$137</f>
        <v>0</v>
      </c>
      <c r="S137" s="143">
        <v>0</v>
      </c>
      <c r="T137" s="144">
        <f>$S$137*$H$137</f>
        <v>0</v>
      </c>
      <c r="AR137" s="82" t="s">
        <v>268</v>
      </c>
      <c r="AT137" s="82" t="s">
        <v>162</v>
      </c>
      <c r="AU137" s="82" t="s">
        <v>77</v>
      </c>
      <c r="AY137" s="6" t="s">
        <v>159</v>
      </c>
      <c r="BE137" s="145">
        <f>IF($N$137="základní",$J$137,0)</f>
        <v>0</v>
      </c>
      <c r="BF137" s="145">
        <f>IF($N$137="snížená",$J$137,0)</f>
        <v>0</v>
      </c>
      <c r="BG137" s="145">
        <f>IF($N$137="zákl. přenesená",$J$137,0)</f>
        <v>0</v>
      </c>
      <c r="BH137" s="145">
        <f>IF($N$137="sníž. přenesená",$J$137,0)</f>
        <v>0</v>
      </c>
      <c r="BI137" s="145">
        <f>IF($N$137="nulová",$J$137,0)</f>
        <v>0</v>
      </c>
      <c r="BJ137" s="82" t="s">
        <v>75</v>
      </c>
      <c r="BK137" s="145">
        <f>ROUND($I$137*$H$137,2)</f>
        <v>0</v>
      </c>
      <c r="BL137" s="82" t="s">
        <v>268</v>
      </c>
      <c r="BM137" s="82" t="s">
        <v>1094</v>
      </c>
    </row>
    <row r="138" spans="2:47" s="6" customFormat="1" ht="14.25" customHeight="1">
      <c r="B138" s="85"/>
      <c r="D138" s="146" t="s">
        <v>169</v>
      </c>
      <c r="F138" s="147" t="s">
        <v>1093</v>
      </c>
      <c r="L138" s="85"/>
      <c r="M138" s="148"/>
      <c r="T138" s="149"/>
      <c r="AT138" s="6" t="s">
        <v>169</v>
      </c>
      <c r="AU138" s="6" t="s">
        <v>77</v>
      </c>
    </row>
    <row r="139" spans="2:47" s="6" customFormat="1" ht="28.5" customHeight="1">
      <c r="B139" s="85"/>
      <c r="D139" s="151" t="s">
        <v>441</v>
      </c>
      <c r="F139" s="178" t="s">
        <v>1056</v>
      </c>
      <c r="L139" s="85"/>
      <c r="M139" s="148"/>
      <c r="T139" s="149"/>
      <c r="AT139" s="6" t="s">
        <v>441</v>
      </c>
      <c r="AU139" s="6" t="s">
        <v>77</v>
      </c>
    </row>
    <row r="140" spans="2:65" s="6" customFormat="1" ht="13.5" customHeight="1">
      <c r="B140" s="85"/>
      <c r="C140" s="134" t="s">
        <v>273</v>
      </c>
      <c r="D140" s="134" t="s">
        <v>162</v>
      </c>
      <c r="E140" s="135" t="s">
        <v>983</v>
      </c>
      <c r="F140" s="136" t="s">
        <v>1095</v>
      </c>
      <c r="G140" s="137" t="s">
        <v>177</v>
      </c>
      <c r="H140" s="138">
        <v>5</v>
      </c>
      <c r="I140" s="139"/>
      <c r="J140" s="140">
        <f>ROUND($I$140*$H$140,2)</f>
        <v>0</v>
      </c>
      <c r="K140" s="136"/>
      <c r="L140" s="85"/>
      <c r="M140" s="141"/>
      <c r="N140" s="142" t="s">
        <v>39</v>
      </c>
      <c r="P140" s="143">
        <f>$O$140*$H$140</f>
        <v>0</v>
      </c>
      <c r="Q140" s="143">
        <v>0</v>
      </c>
      <c r="R140" s="143">
        <f>$Q$140*$H$140</f>
        <v>0</v>
      </c>
      <c r="S140" s="143">
        <v>0</v>
      </c>
      <c r="T140" s="144">
        <f>$S$140*$H$140</f>
        <v>0</v>
      </c>
      <c r="AR140" s="82" t="s">
        <v>268</v>
      </c>
      <c r="AT140" s="82" t="s">
        <v>162</v>
      </c>
      <c r="AU140" s="82" t="s">
        <v>77</v>
      </c>
      <c r="AY140" s="6" t="s">
        <v>159</v>
      </c>
      <c r="BE140" s="145">
        <f>IF($N$140="základní",$J$140,0)</f>
        <v>0</v>
      </c>
      <c r="BF140" s="145">
        <f>IF($N$140="snížená",$J$140,0)</f>
        <v>0</v>
      </c>
      <c r="BG140" s="145">
        <f>IF($N$140="zákl. přenesená",$J$140,0)</f>
        <v>0</v>
      </c>
      <c r="BH140" s="145">
        <f>IF($N$140="sníž. přenesená",$J$140,0)</f>
        <v>0</v>
      </c>
      <c r="BI140" s="145">
        <f>IF($N$140="nulová",$J$140,0)</f>
        <v>0</v>
      </c>
      <c r="BJ140" s="82" t="s">
        <v>75</v>
      </c>
      <c r="BK140" s="145">
        <f>ROUND($I$140*$H$140,2)</f>
        <v>0</v>
      </c>
      <c r="BL140" s="82" t="s">
        <v>268</v>
      </c>
      <c r="BM140" s="82" t="s">
        <v>1096</v>
      </c>
    </row>
    <row r="141" spans="2:47" s="6" customFormat="1" ht="14.25" customHeight="1">
      <c r="B141" s="85"/>
      <c r="D141" s="146" t="s">
        <v>169</v>
      </c>
      <c r="F141" s="147" t="s">
        <v>1095</v>
      </c>
      <c r="L141" s="85"/>
      <c r="M141" s="148"/>
      <c r="T141" s="149"/>
      <c r="AT141" s="6" t="s">
        <v>169</v>
      </c>
      <c r="AU141" s="6" t="s">
        <v>77</v>
      </c>
    </row>
    <row r="142" spans="2:47" s="6" customFormat="1" ht="28.5" customHeight="1">
      <c r="B142" s="85"/>
      <c r="D142" s="151" t="s">
        <v>441</v>
      </c>
      <c r="F142" s="178" t="s">
        <v>1056</v>
      </c>
      <c r="L142" s="85"/>
      <c r="M142" s="148"/>
      <c r="T142" s="149"/>
      <c r="AT142" s="6" t="s">
        <v>441</v>
      </c>
      <c r="AU142" s="6" t="s">
        <v>77</v>
      </c>
    </row>
    <row r="143" spans="2:65" s="6" customFormat="1" ht="13.5" customHeight="1">
      <c r="B143" s="85"/>
      <c r="C143" s="134" t="s">
        <v>278</v>
      </c>
      <c r="D143" s="134" t="s">
        <v>162</v>
      </c>
      <c r="E143" s="135" t="s">
        <v>927</v>
      </c>
      <c r="F143" s="136" t="s">
        <v>1097</v>
      </c>
      <c r="G143" s="137" t="s">
        <v>428</v>
      </c>
      <c r="H143" s="138">
        <v>0.2</v>
      </c>
      <c r="I143" s="139"/>
      <c r="J143" s="140">
        <f>ROUND($I$143*$H$143,2)</f>
        <v>0</v>
      </c>
      <c r="K143" s="136"/>
      <c r="L143" s="85"/>
      <c r="M143" s="141"/>
      <c r="N143" s="142" t="s">
        <v>39</v>
      </c>
      <c r="P143" s="143">
        <f>$O$143*$H$143</f>
        <v>0</v>
      </c>
      <c r="Q143" s="143">
        <v>0</v>
      </c>
      <c r="R143" s="143">
        <f>$Q$143*$H$143</f>
        <v>0</v>
      </c>
      <c r="S143" s="143">
        <v>0</v>
      </c>
      <c r="T143" s="144">
        <f>$S$143*$H$143</f>
        <v>0</v>
      </c>
      <c r="AR143" s="82" t="s">
        <v>268</v>
      </c>
      <c r="AT143" s="82" t="s">
        <v>162</v>
      </c>
      <c r="AU143" s="82" t="s">
        <v>77</v>
      </c>
      <c r="AY143" s="6" t="s">
        <v>159</v>
      </c>
      <c r="BE143" s="145">
        <f>IF($N$143="základní",$J$143,0)</f>
        <v>0</v>
      </c>
      <c r="BF143" s="145">
        <f>IF($N$143="snížená",$J$143,0)</f>
        <v>0</v>
      </c>
      <c r="BG143" s="145">
        <f>IF($N$143="zákl. přenesená",$J$143,0)</f>
        <v>0</v>
      </c>
      <c r="BH143" s="145">
        <f>IF($N$143="sníž. přenesená",$J$143,0)</f>
        <v>0</v>
      </c>
      <c r="BI143" s="145">
        <f>IF($N$143="nulová",$J$143,0)</f>
        <v>0</v>
      </c>
      <c r="BJ143" s="82" t="s">
        <v>75</v>
      </c>
      <c r="BK143" s="145">
        <f>ROUND($I$143*$H$143,2)</f>
        <v>0</v>
      </c>
      <c r="BL143" s="82" t="s">
        <v>268</v>
      </c>
      <c r="BM143" s="82" t="s">
        <v>1098</v>
      </c>
    </row>
    <row r="144" spans="2:47" s="6" customFormat="1" ht="14.25" customHeight="1">
      <c r="B144" s="85"/>
      <c r="D144" s="146" t="s">
        <v>169</v>
      </c>
      <c r="F144" s="147" t="s">
        <v>1097</v>
      </c>
      <c r="L144" s="85"/>
      <c r="M144" s="148"/>
      <c r="T144" s="149"/>
      <c r="AT144" s="6" t="s">
        <v>169</v>
      </c>
      <c r="AU144" s="6" t="s">
        <v>77</v>
      </c>
    </row>
    <row r="145" spans="2:47" s="6" customFormat="1" ht="28.5" customHeight="1">
      <c r="B145" s="85"/>
      <c r="D145" s="151" t="s">
        <v>441</v>
      </c>
      <c r="F145" s="178" t="s">
        <v>1056</v>
      </c>
      <c r="L145" s="85"/>
      <c r="M145" s="148"/>
      <c r="T145" s="149"/>
      <c r="AT145" s="6" t="s">
        <v>441</v>
      </c>
      <c r="AU145" s="6" t="s">
        <v>77</v>
      </c>
    </row>
    <row r="146" spans="2:63" s="123" customFormat="1" ht="30" customHeight="1">
      <c r="B146" s="124"/>
      <c r="D146" s="125" t="s">
        <v>67</v>
      </c>
      <c r="E146" s="132" t="s">
        <v>1099</v>
      </c>
      <c r="F146" s="132" t="s">
        <v>1100</v>
      </c>
      <c r="J146" s="133">
        <f>$BK$146</f>
        <v>0</v>
      </c>
      <c r="L146" s="124"/>
      <c r="M146" s="128"/>
      <c r="P146" s="129">
        <f>SUM($P$147:$P$152)</f>
        <v>0</v>
      </c>
      <c r="R146" s="129">
        <f>SUM($R$147:$R$152)</f>
        <v>0</v>
      </c>
      <c r="T146" s="130">
        <f>SUM($T$147:$T$152)</f>
        <v>0</v>
      </c>
      <c r="AR146" s="125" t="s">
        <v>77</v>
      </c>
      <c r="AT146" s="125" t="s">
        <v>67</v>
      </c>
      <c r="AU146" s="125" t="s">
        <v>75</v>
      </c>
      <c r="AY146" s="125" t="s">
        <v>159</v>
      </c>
      <c r="BK146" s="131">
        <f>SUM($BK$147:$BK$152)</f>
        <v>0</v>
      </c>
    </row>
    <row r="147" spans="2:65" s="6" customFormat="1" ht="13.5" customHeight="1">
      <c r="B147" s="85"/>
      <c r="C147" s="134" t="s">
        <v>284</v>
      </c>
      <c r="D147" s="134" t="s">
        <v>162</v>
      </c>
      <c r="E147" s="135" t="s">
        <v>1101</v>
      </c>
      <c r="F147" s="136" t="s">
        <v>1102</v>
      </c>
      <c r="G147" s="137" t="s">
        <v>371</v>
      </c>
      <c r="H147" s="138">
        <v>47</v>
      </c>
      <c r="I147" s="139"/>
      <c r="J147" s="140">
        <f>ROUND($I$147*$H$147,2)</f>
        <v>0</v>
      </c>
      <c r="K147" s="136"/>
      <c r="L147" s="85"/>
      <c r="M147" s="141"/>
      <c r="N147" s="142" t="s">
        <v>39</v>
      </c>
      <c r="P147" s="143">
        <f>$O$147*$H$147</f>
        <v>0</v>
      </c>
      <c r="Q147" s="143">
        <v>0</v>
      </c>
      <c r="R147" s="143">
        <f>$Q$147*$H$147</f>
        <v>0</v>
      </c>
      <c r="S147" s="143">
        <v>0</v>
      </c>
      <c r="T147" s="144">
        <f>$S$147*$H$147</f>
        <v>0</v>
      </c>
      <c r="AR147" s="82" t="s">
        <v>268</v>
      </c>
      <c r="AT147" s="82" t="s">
        <v>162</v>
      </c>
      <c r="AU147" s="82" t="s">
        <v>77</v>
      </c>
      <c r="AY147" s="6" t="s">
        <v>159</v>
      </c>
      <c r="BE147" s="145">
        <f>IF($N$147="základní",$J$147,0)</f>
        <v>0</v>
      </c>
      <c r="BF147" s="145">
        <f>IF($N$147="snížená",$J$147,0)</f>
        <v>0</v>
      </c>
      <c r="BG147" s="145">
        <f>IF($N$147="zákl. přenesená",$J$147,0)</f>
        <v>0</v>
      </c>
      <c r="BH147" s="145">
        <f>IF($N$147="sníž. přenesená",$J$147,0)</f>
        <v>0</v>
      </c>
      <c r="BI147" s="145">
        <f>IF($N$147="nulová",$J$147,0)</f>
        <v>0</v>
      </c>
      <c r="BJ147" s="82" t="s">
        <v>75</v>
      </c>
      <c r="BK147" s="145">
        <f>ROUND($I$147*$H$147,2)</f>
        <v>0</v>
      </c>
      <c r="BL147" s="82" t="s">
        <v>268</v>
      </c>
      <c r="BM147" s="82" t="s">
        <v>1103</v>
      </c>
    </row>
    <row r="148" spans="2:47" s="6" customFormat="1" ht="14.25" customHeight="1">
      <c r="B148" s="85"/>
      <c r="D148" s="146" t="s">
        <v>169</v>
      </c>
      <c r="F148" s="147" t="s">
        <v>1102</v>
      </c>
      <c r="L148" s="85"/>
      <c r="M148" s="148"/>
      <c r="T148" s="149"/>
      <c r="AT148" s="6" t="s">
        <v>169</v>
      </c>
      <c r="AU148" s="6" t="s">
        <v>77</v>
      </c>
    </row>
    <row r="149" spans="2:47" s="6" customFormat="1" ht="28.5" customHeight="1">
      <c r="B149" s="85"/>
      <c r="D149" s="151" t="s">
        <v>441</v>
      </c>
      <c r="F149" s="178" t="s">
        <v>1056</v>
      </c>
      <c r="L149" s="85"/>
      <c r="M149" s="148"/>
      <c r="T149" s="149"/>
      <c r="AT149" s="6" t="s">
        <v>441</v>
      </c>
      <c r="AU149" s="6" t="s">
        <v>77</v>
      </c>
    </row>
    <row r="150" spans="2:65" s="6" customFormat="1" ht="13.5" customHeight="1">
      <c r="B150" s="85"/>
      <c r="C150" s="134" t="s">
        <v>290</v>
      </c>
      <c r="D150" s="134" t="s">
        <v>162</v>
      </c>
      <c r="E150" s="135" t="s">
        <v>1104</v>
      </c>
      <c r="F150" s="136" t="s">
        <v>1105</v>
      </c>
      <c r="G150" s="137" t="s">
        <v>165</v>
      </c>
      <c r="H150" s="138">
        <v>6</v>
      </c>
      <c r="I150" s="139"/>
      <c r="J150" s="140">
        <f>ROUND($I$150*$H$150,2)</f>
        <v>0</v>
      </c>
      <c r="K150" s="136"/>
      <c r="L150" s="85"/>
      <c r="M150" s="141"/>
      <c r="N150" s="142" t="s">
        <v>39</v>
      </c>
      <c r="P150" s="143">
        <f>$O$150*$H$150</f>
        <v>0</v>
      </c>
      <c r="Q150" s="143">
        <v>0</v>
      </c>
      <c r="R150" s="143">
        <f>$Q$150*$H$150</f>
        <v>0</v>
      </c>
      <c r="S150" s="143">
        <v>0</v>
      </c>
      <c r="T150" s="144">
        <f>$S$150*$H$150</f>
        <v>0</v>
      </c>
      <c r="AR150" s="82" t="s">
        <v>268</v>
      </c>
      <c r="AT150" s="82" t="s">
        <v>162</v>
      </c>
      <c r="AU150" s="82" t="s">
        <v>77</v>
      </c>
      <c r="AY150" s="6" t="s">
        <v>159</v>
      </c>
      <c r="BE150" s="145">
        <f>IF($N$150="základní",$J$150,0)</f>
        <v>0</v>
      </c>
      <c r="BF150" s="145">
        <f>IF($N$150="snížená",$J$150,0)</f>
        <v>0</v>
      </c>
      <c r="BG150" s="145">
        <f>IF($N$150="zákl. přenesená",$J$150,0)</f>
        <v>0</v>
      </c>
      <c r="BH150" s="145">
        <f>IF($N$150="sníž. přenesená",$J$150,0)</f>
        <v>0</v>
      </c>
      <c r="BI150" s="145">
        <f>IF($N$150="nulová",$J$150,0)</f>
        <v>0</v>
      </c>
      <c r="BJ150" s="82" t="s">
        <v>75</v>
      </c>
      <c r="BK150" s="145">
        <f>ROUND($I$150*$H$150,2)</f>
        <v>0</v>
      </c>
      <c r="BL150" s="82" t="s">
        <v>268</v>
      </c>
      <c r="BM150" s="82" t="s">
        <v>1106</v>
      </c>
    </row>
    <row r="151" spans="2:47" s="6" customFormat="1" ht="14.25" customHeight="1">
      <c r="B151" s="85"/>
      <c r="D151" s="146" t="s">
        <v>169</v>
      </c>
      <c r="F151" s="147" t="s">
        <v>1105</v>
      </c>
      <c r="L151" s="85"/>
      <c r="M151" s="148"/>
      <c r="T151" s="149"/>
      <c r="AT151" s="6" t="s">
        <v>169</v>
      </c>
      <c r="AU151" s="6" t="s">
        <v>77</v>
      </c>
    </row>
    <row r="152" spans="2:47" s="6" customFormat="1" ht="28.5" customHeight="1">
      <c r="B152" s="85"/>
      <c r="D152" s="151" t="s">
        <v>441</v>
      </c>
      <c r="F152" s="178" t="s">
        <v>1056</v>
      </c>
      <c r="L152" s="85"/>
      <c r="M152" s="148"/>
      <c r="T152" s="149"/>
      <c r="AT152" s="6" t="s">
        <v>441</v>
      </c>
      <c r="AU152" s="6" t="s">
        <v>77</v>
      </c>
    </row>
    <row r="153" spans="2:63" s="123" customFormat="1" ht="30" customHeight="1">
      <c r="B153" s="124"/>
      <c r="D153" s="125" t="s">
        <v>67</v>
      </c>
      <c r="E153" s="132" t="s">
        <v>1107</v>
      </c>
      <c r="F153" s="132" t="s">
        <v>1108</v>
      </c>
      <c r="J153" s="133">
        <f>$BK$153</f>
        <v>0</v>
      </c>
      <c r="L153" s="124"/>
      <c r="M153" s="128"/>
      <c r="P153" s="129">
        <f>SUM($P$154:$P$162)</f>
        <v>0</v>
      </c>
      <c r="R153" s="129">
        <f>SUM($R$154:$R$162)</f>
        <v>0</v>
      </c>
      <c r="T153" s="130">
        <f>SUM($T$154:$T$162)</f>
        <v>0</v>
      </c>
      <c r="AR153" s="125" t="s">
        <v>77</v>
      </c>
      <c r="AT153" s="125" t="s">
        <v>67</v>
      </c>
      <c r="AU153" s="125" t="s">
        <v>75</v>
      </c>
      <c r="AY153" s="125" t="s">
        <v>159</v>
      </c>
      <c r="BK153" s="131">
        <f>SUM($BK$154:$BK$162)</f>
        <v>0</v>
      </c>
    </row>
    <row r="154" spans="2:65" s="6" customFormat="1" ht="13.5" customHeight="1">
      <c r="B154" s="85"/>
      <c r="C154" s="134" t="s">
        <v>7</v>
      </c>
      <c r="D154" s="134" t="s">
        <v>162</v>
      </c>
      <c r="E154" s="135" t="s">
        <v>1109</v>
      </c>
      <c r="F154" s="136" t="s">
        <v>1110</v>
      </c>
      <c r="G154" s="137" t="s">
        <v>893</v>
      </c>
      <c r="H154" s="138">
        <v>1</v>
      </c>
      <c r="I154" s="139"/>
      <c r="J154" s="140">
        <f>ROUND($I$154*$H$154,2)</f>
        <v>0</v>
      </c>
      <c r="K154" s="136"/>
      <c r="L154" s="85"/>
      <c r="M154" s="141"/>
      <c r="N154" s="142" t="s">
        <v>39</v>
      </c>
      <c r="P154" s="143">
        <f>$O$154*$H$154</f>
        <v>0</v>
      </c>
      <c r="Q154" s="143">
        <v>0</v>
      </c>
      <c r="R154" s="143">
        <f>$Q$154*$H$154</f>
        <v>0</v>
      </c>
      <c r="S154" s="143">
        <v>0</v>
      </c>
      <c r="T154" s="144">
        <f>$S$154*$H$154</f>
        <v>0</v>
      </c>
      <c r="AR154" s="82" t="s">
        <v>268</v>
      </c>
      <c r="AT154" s="82" t="s">
        <v>162</v>
      </c>
      <c r="AU154" s="82" t="s">
        <v>77</v>
      </c>
      <c r="AY154" s="6" t="s">
        <v>159</v>
      </c>
      <c r="BE154" s="145">
        <f>IF($N$154="základní",$J$154,0)</f>
        <v>0</v>
      </c>
      <c r="BF154" s="145">
        <f>IF($N$154="snížená",$J$154,0)</f>
        <v>0</v>
      </c>
      <c r="BG154" s="145">
        <f>IF($N$154="zákl. přenesená",$J$154,0)</f>
        <v>0</v>
      </c>
      <c r="BH154" s="145">
        <f>IF($N$154="sníž. přenesená",$J$154,0)</f>
        <v>0</v>
      </c>
      <c r="BI154" s="145">
        <f>IF($N$154="nulová",$J$154,0)</f>
        <v>0</v>
      </c>
      <c r="BJ154" s="82" t="s">
        <v>75</v>
      </c>
      <c r="BK154" s="145">
        <f>ROUND($I$154*$H$154,2)</f>
        <v>0</v>
      </c>
      <c r="BL154" s="82" t="s">
        <v>268</v>
      </c>
      <c r="BM154" s="82" t="s">
        <v>1111</v>
      </c>
    </row>
    <row r="155" spans="2:47" s="6" customFormat="1" ht="14.25" customHeight="1">
      <c r="B155" s="85"/>
      <c r="D155" s="146" t="s">
        <v>169</v>
      </c>
      <c r="F155" s="147" t="s">
        <v>1110</v>
      </c>
      <c r="L155" s="85"/>
      <c r="M155" s="148"/>
      <c r="T155" s="149"/>
      <c r="AT155" s="6" t="s">
        <v>169</v>
      </c>
      <c r="AU155" s="6" t="s">
        <v>77</v>
      </c>
    </row>
    <row r="156" spans="2:47" s="6" customFormat="1" ht="28.5" customHeight="1">
      <c r="B156" s="85"/>
      <c r="D156" s="151" t="s">
        <v>441</v>
      </c>
      <c r="F156" s="178" t="s">
        <v>1056</v>
      </c>
      <c r="L156" s="85"/>
      <c r="M156" s="148"/>
      <c r="T156" s="149"/>
      <c r="AT156" s="6" t="s">
        <v>441</v>
      </c>
      <c r="AU156" s="6" t="s">
        <v>77</v>
      </c>
    </row>
    <row r="157" spans="2:65" s="6" customFormat="1" ht="13.5" customHeight="1">
      <c r="B157" s="85"/>
      <c r="C157" s="134" t="s">
        <v>308</v>
      </c>
      <c r="D157" s="134" t="s">
        <v>162</v>
      </c>
      <c r="E157" s="135" t="s">
        <v>1112</v>
      </c>
      <c r="F157" s="136" t="s">
        <v>1113</v>
      </c>
      <c r="G157" s="137" t="s">
        <v>893</v>
      </c>
      <c r="H157" s="138">
        <v>1</v>
      </c>
      <c r="I157" s="139"/>
      <c r="J157" s="140">
        <f>ROUND($I$157*$H$157,2)</f>
        <v>0</v>
      </c>
      <c r="K157" s="136"/>
      <c r="L157" s="85"/>
      <c r="M157" s="141"/>
      <c r="N157" s="142" t="s">
        <v>39</v>
      </c>
      <c r="P157" s="143">
        <f>$O$157*$H$157</f>
        <v>0</v>
      </c>
      <c r="Q157" s="143">
        <v>0</v>
      </c>
      <c r="R157" s="143">
        <f>$Q$157*$H$157</f>
        <v>0</v>
      </c>
      <c r="S157" s="143">
        <v>0</v>
      </c>
      <c r="T157" s="144">
        <f>$S$157*$H$157</f>
        <v>0</v>
      </c>
      <c r="AR157" s="82" t="s">
        <v>268</v>
      </c>
      <c r="AT157" s="82" t="s">
        <v>162</v>
      </c>
      <c r="AU157" s="82" t="s">
        <v>77</v>
      </c>
      <c r="AY157" s="6" t="s">
        <v>159</v>
      </c>
      <c r="BE157" s="145">
        <f>IF($N$157="základní",$J$157,0)</f>
        <v>0</v>
      </c>
      <c r="BF157" s="145">
        <f>IF($N$157="snížená",$J$157,0)</f>
        <v>0</v>
      </c>
      <c r="BG157" s="145">
        <f>IF($N$157="zákl. přenesená",$J$157,0)</f>
        <v>0</v>
      </c>
      <c r="BH157" s="145">
        <f>IF($N$157="sníž. přenesená",$J$157,0)</f>
        <v>0</v>
      </c>
      <c r="BI157" s="145">
        <f>IF($N$157="nulová",$J$157,0)</f>
        <v>0</v>
      </c>
      <c r="BJ157" s="82" t="s">
        <v>75</v>
      </c>
      <c r="BK157" s="145">
        <f>ROUND($I$157*$H$157,2)</f>
        <v>0</v>
      </c>
      <c r="BL157" s="82" t="s">
        <v>268</v>
      </c>
      <c r="BM157" s="82" t="s">
        <v>1114</v>
      </c>
    </row>
    <row r="158" spans="2:47" s="6" customFormat="1" ht="14.25" customHeight="1">
      <c r="B158" s="85"/>
      <c r="D158" s="146" t="s">
        <v>169</v>
      </c>
      <c r="F158" s="147" t="s">
        <v>1113</v>
      </c>
      <c r="L158" s="85"/>
      <c r="M158" s="148"/>
      <c r="T158" s="149"/>
      <c r="AT158" s="6" t="s">
        <v>169</v>
      </c>
      <c r="AU158" s="6" t="s">
        <v>77</v>
      </c>
    </row>
    <row r="159" spans="2:47" s="6" customFormat="1" ht="28.5" customHeight="1">
      <c r="B159" s="85"/>
      <c r="D159" s="151" t="s">
        <v>441</v>
      </c>
      <c r="F159" s="178" t="s">
        <v>1056</v>
      </c>
      <c r="L159" s="85"/>
      <c r="M159" s="148"/>
      <c r="T159" s="149"/>
      <c r="AT159" s="6" t="s">
        <v>441</v>
      </c>
      <c r="AU159" s="6" t="s">
        <v>77</v>
      </c>
    </row>
    <row r="160" spans="2:65" s="6" customFormat="1" ht="13.5" customHeight="1">
      <c r="B160" s="85"/>
      <c r="C160" s="134" t="s">
        <v>315</v>
      </c>
      <c r="D160" s="134" t="s">
        <v>162</v>
      </c>
      <c r="E160" s="135" t="s">
        <v>1008</v>
      </c>
      <c r="F160" s="136" t="s">
        <v>1115</v>
      </c>
      <c r="G160" s="137" t="s">
        <v>893</v>
      </c>
      <c r="H160" s="138">
        <v>1</v>
      </c>
      <c r="I160" s="139"/>
      <c r="J160" s="140">
        <f>ROUND($I$160*$H$160,2)</f>
        <v>0</v>
      </c>
      <c r="K160" s="136"/>
      <c r="L160" s="85"/>
      <c r="M160" s="141"/>
      <c r="N160" s="142" t="s">
        <v>39</v>
      </c>
      <c r="P160" s="143">
        <f>$O$160*$H$160</f>
        <v>0</v>
      </c>
      <c r="Q160" s="143">
        <v>0</v>
      </c>
      <c r="R160" s="143">
        <f>$Q$160*$H$160</f>
        <v>0</v>
      </c>
      <c r="S160" s="143">
        <v>0</v>
      </c>
      <c r="T160" s="144">
        <f>$S$160*$H$160</f>
        <v>0</v>
      </c>
      <c r="AR160" s="82" t="s">
        <v>268</v>
      </c>
      <c r="AT160" s="82" t="s">
        <v>162</v>
      </c>
      <c r="AU160" s="82" t="s">
        <v>77</v>
      </c>
      <c r="AY160" s="6" t="s">
        <v>159</v>
      </c>
      <c r="BE160" s="145">
        <f>IF($N$160="základní",$J$160,0)</f>
        <v>0</v>
      </c>
      <c r="BF160" s="145">
        <f>IF($N$160="snížená",$J$160,0)</f>
        <v>0</v>
      </c>
      <c r="BG160" s="145">
        <f>IF($N$160="zákl. přenesená",$J$160,0)</f>
        <v>0</v>
      </c>
      <c r="BH160" s="145">
        <f>IF($N$160="sníž. přenesená",$J$160,0)</f>
        <v>0</v>
      </c>
      <c r="BI160" s="145">
        <f>IF($N$160="nulová",$J$160,0)</f>
        <v>0</v>
      </c>
      <c r="BJ160" s="82" t="s">
        <v>75</v>
      </c>
      <c r="BK160" s="145">
        <f>ROUND($I$160*$H$160,2)</f>
        <v>0</v>
      </c>
      <c r="BL160" s="82" t="s">
        <v>268</v>
      </c>
      <c r="BM160" s="82" t="s">
        <v>1116</v>
      </c>
    </row>
    <row r="161" spans="2:47" s="6" customFormat="1" ht="14.25" customHeight="1">
      <c r="B161" s="85"/>
      <c r="D161" s="146" t="s">
        <v>169</v>
      </c>
      <c r="F161" s="147" t="s">
        <v>1115</v>
      </c>
      <c r="L161" s="85"/>
      <c r="M161" s="148"/>
      <c r="T161" s="149"/>
      <c r="AT161" s="6" t="s">
        <v>169</v>
      </c>
      <c r="AU161" s="6" t="s">
        <v>77</v>
      </c>
    </row>
    <row r="162" spans="2:47" s="6" customFormat="1" ht="28.5" customHeight="1">
      <c r="B162" s="85"/>
      <c r="D162" s="151" t="s">
        <v>441</v>
      </c>
      <c r="F162" s="178" t="s">
        <v>1056</v>
      </c>
      <c r="L162" s="85"/>
      <c r="M162" s="186"/>
      <c r="N162" s="187"/>
      <c r="O162" s="187"/>
      <c r="P162" s="187"/>
      <c r="Q162" s="187"/>
      <c r="R162" s="187"/>
      <c r="S162" s="187"/>
      <c r="T162" s="188"/>
      <c r="AT162" s="6" t="s">
        <v>441</v>
      </c>
      <c r="AU162" s="6" t="s">
        <v>77</v>
      </c>
    </row>
    <row r="163" spans="2:12" s="6" customFormat="1" ht="7.5" customHeight="1">
      <c r="B163" s="96"/>
      <c r="C163" s="97"/>
      <c r="D163" s="97"/>
      <c r="E163" s="97"/>
      <c r="F163" s="97"/>
      <c r="G163" s="97"/>
      <c r="H163" s="97"/>
      <c r="I163" s="97"/>
      <c r="J163" s="97"/>
      <c r="K163" s="97"/>
      <c r="L163" s="85"/>
    </row>
    <row r="532" s="2" customFormat="1" ht="12" customHeight="1"/>
  </sheetData>
  <sheetProtection/>
  <autoFilter ref="C88:K88"/>
  <mergeCells count="12">
    <mergeCell ref="E51:H51"/>
    <mergeCell ref="E77:H77"/>
    <mergeCell ref="E79:H79"/>
    <mergeCell ref="E81:H81"/>
    <mergeCell ref="G1:H1"/>
    <mergeCell ref="L2:V2"/>
    <mergeCell ref="E7:H7"/>
    <mergeCell ref="E9:H9"/>
    <mergeCell ref="E11:H11"/>
    <mergeCell ref="E26:H26"/>
    <mergeCell ref="E47:H47"/>
    <mergeCell ref="E49:H49"/>
  </mergeCells>
  <hyperlinks>
    <hyperlink ref="F1:G1" location="C2" tooltip="Krycí list soupisu" display="1) Krycí list soupisu"/>
    <hyperlink ref="G1:H1" location="C58" tooltip="Rekapitulace" display="2) Rekapitulace"/>
    <hyperlink ref="J1" location="C88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89" r:id="rId2"/>
  <headerFooter alignWithMargins="0"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9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33203125" defaultRowHeight="12" customHeight="1"/>
  <cols>
    <col min="1" max="1" width="9" style="2" customWidth="1"/>
    <col min="2" max="2" width="1.83203125" style="2" customWidth="1"/>
    <col min="3" max="3" width="4.5" style="2" customWidth="1"/>
    <col min="4" max="4" width="4.66015625" style="2" customWidth="1"/>
    <col min="5" max="5" width="18.5" style="2" customWidth="1"/>
    <col min="6" max="6" width="97.33203125" style="2" customWidth="1"/>
    <col min="7" max="7" width="9.33203125" style="2" customWidth="1"/>
    <col min="8" max="8" width="12" style="2" customWidth="1"/>
    <col min="9" max="9" width="13.5" style="2" customWidth="1"/>
    <col min="10" max="10" width="25.16015625" style="2" customWidth="1"/>
    <col min="11" max="11" width="16.5" style="2" customWidth="1"/>
    <col min="12" max="12" width="11.33203125" style="1" customWidth="1"/>
    <col min="13" max="18" width="11.33203125" style="2" hidden="1" customWidth="1"/>
    <col min="19" max="19" width="8.66015625" style="2" hidden="1" customWidth="1"/>
    <col min="20" max="20" width="31.83203125" style="2" hidden="1" customWidth="1"/>
    <col min="21" max="21" width="17.5" style="2" hidden="1" customWidth="1"/>
    <col min="22" max="22" width="13.33203125" style="2" customWidth="1"/>
    <col min="23" max="23" width="17.5" style="2" customWidth="1"/>
    <col min="24" max="24" width="13.16015625" style="2" customWidth="1"/>
    <col min="25" max="25" width="16.16015625" style="2" customWidth="1"/>
    <col min="26" max="26" width="11.83203125" style="2" customWidth="1"/>
    <col min="27" max="27" width="16.16015625" style="2" customWidth="1"/>
    <col min="28" max="28" width="17.5" style="2" customWidth="1"/>
    <col min="29" max="29" width="11.83203125" style="2" customWidth="1"/>
    <col min="30" max="30" width="16.16015625" style="2" customWidth="1"/>
    <col min="31" max="31" width="17.5" style="2" customWidth="1"/>
    <col min="32" max="43" width="11.33203125" style="1" customWidth="1"/>
    <col min="44" max="65" width="11.33203125" style="2" hidden="1" customWidth="1"/>
    <col min="66" max="16384" width="11.33203125" style="1" customWidth="1"/>
  </cols>
  <sheetData>
    <row r="1" spans="1:256" s="3" customFormat="1" ht="22.5" customHeight="1">
      <c r="A1" s="5"/>
      <c r="B1" s="229"/>
      <c r="C1" s="229"/>
      <c r="D1" s="228" t="s">
        <v>1</v>
      </c>
      <c r="E1" s="229"/>
      <c r="F1" s="230" t="s">
        <v>1265</v>
      </c>
      <c r="G1" s="235" t="s">
        <v>1266</v>
      </c>
      <c r="H1" s="235"/>
      <c r="I1" s="229"/>
      <c r="J1" s="230" t="s">
        <v>1267</v>
      </c>
      <c r="K1" s="228" t="s">
        <v>94</v>
      </c>
      <c r="L1" s="230" t="s">
        <v>1268</v>
      </c>
      <c r="M1" s="230"/>
      <c r="N1" s="230"/>
      <c r="O1" s="230"/>
      <c r="P1" s="230"/>
      <c r="Q1" s="230"/>
      <c r="R1" s="230"/>
      <c r="S1" s="230"/>
      <c r="T1" s="230"/>
      <c r="U1" s="226"/>
      <c r="V1" s="226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23" t="s">
        <v>5</v>
      </c>
      <c r="M2" s="190"/>
      <c r="N2" s="190"/>
      <c r="O2" s="190"/>
      <c r="P2" s="190"/>
      <c r="Q2" s="190"/>
      <c r="R2" s="190"/>
      <c r="S2" s="190"/>
      <c r="T2" s="190"/>
      <c r="U2" s="190"/>
      <c r="V2" s="190"/>
      <c r="AT2" s="2" t="s">
        <v>90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2" t="s">
        <v>77</v>
      </c>
    </row>
    <row r="4" spans="2:46" s="2" customFormat="1" ht="37.5" customHeight="1">
      <c r="B4" s="10"/>
      <c r="D4" s="11" t="s">
        <v>100</v>
      </c>
      <c r="K4" s="12"/>
      <c r="M4" s="13" t="s">
        <v>10</v>
      </c>
      <c r="AT4" s="2" t="s">
        <v>3</v>
      </c>
    </row>
    <row r="5" spans="2:11" s="2" customFormat="1" ht="7.5" customHeight="1">
      <c r="B5" s="10"/>
      <c r="K5" s="12"/>
    </row>
    <row r="6" spans="2:11" s="2" customFormat="1" ht="13.5" customHeight="1">
      <c r="B6" s="10"/>
      <c r="D6" s="18" t="s">
        <v>16</v>
      </c>
      <c r="K6" s="12"/>
    </row>
    <row r="7" spans="2:11" s="2" customFormat="1" ht="13.5" customHeight="1">
      <c r="B7" s="10"/>
      <c r="E7" s="224" t="str">
        <f>'Rekapitulace stavby'!$K$6</f>
        <v>ZŠ Komenského Trutnov - úprava družiny</v>
      </c>
      <c r="F7" s="190"/>
      <c r="G7" s="190"/>
      <c r="H7" s="190"/>
      <c r="K7" s="12"/>
    </row>
    <row r="8" spans="2:11" s="2" customFormat="1" ht="13.5" customHeight="1">
      <c r="B8" s="10"/>
      <c r="D8" s="18" t="s">
        <v>109</v>
      </c>
      <c r="K8" s="12"/>
    </row>
    <row r="9" spans="2:11" s="82" customFormat="1" ht="14.25" customHeight="1">
      <c r="B9" s="83"/>
      <c r="E9" s="224" t="s">
        <v>112</v>
      </c>
      <c r="F9" s="225"/>
      <c r="G9" s="225"/>
      <c r="H9" s="225"/>
      <c r="K9" s="84"/>
    </row>
    <row r="10" spans="2:11" s="6" customFormat="1" ht="13.5" customHeight="1">
      <c r="B10" s="85"/>
      <c r="D10" s="18" t="s">
        <v>115</v>
      </c>
      <c r="K10" s="86"/>
    </row>
    <row r="11" spans="2:11" s="6" customFormat="1" ht="37.5" customHeight="1">
      <c r="B11" s="85"/>
      <c r="E11" s="206" t="s">
        <v>1117</v>
      </c>
      <c r="F11" s="191"/>
      <c r="G11" s="191"/>
      <c r="H11" s="191"/>
      <c r="K11" s="86"/>
    </row>
    <row r="12" spans="2:11" s="6" customFormat="1" ht="12" customHeight="1">
      <c r="B12" s="85"/>
      <c r="K12" s="86"/>
    </row>
    <row r="13" spans="2:11" s="6" customFormat="1" ht="15" customHeight="1">
      <c r="B13" s="85"/>
      <c r="D13" s="18" t="s">
        <v>18</v>
      </c>
      <c r="F13" s="16"/>
      <c r="I13" s="18" t="s">
        <v>19</v>
      </c>
      <c r="J13" s="16"/>
      <c r="K13" s="86"/>
    </row>
    <row r="14" spans="2:11" s="6" customFormat="1" ht="15" customHeight="1">
      <c r="B14" s="85"/>
      <c r="D14" s="18" t="s">
        <v>20</v>
      </c>
      <c r="F14" s="16" t="s">
        <v>21</v>
      </c>
      <c r="I14" s="18" t="s">
        <v>22</v>
      </c>
      <c r="J14" s="45" t="str">
        <f>'Rekapitulace stavby'!$AN$8</f>
        <v>30.03.2015</v>
      </c>
      <c r="K14" s="86"/>
    </row>
    <row r="15" spans="2:11" s="6" customFormat="1" ht="11.25" customHeight="1">
      <c r="B15" s="85"/>
      <c r="K15" s="86"/>
    </row>
    <row r="16" spans="2:11" s="6" customFormat="1" ht="15" customHeight="1">
      <c r="B16" s="85"/>
      <c r="D16" s="18" t="s">
        <v>24</v>
      </c>
      <c r="I16" s="18" t="s">
        <v>25</v>
      </c>
      <c r="J16" s="16"/>
      <c r="K16" s="86"/>
    </row>
    <row r="17" spans="2:11" s="6" customFormat="1" ht="18" customHeight="1">
      <c r="B17" s="85"/>
      <c r="E17" s="16" t="s">
        <v>26</v>
      </c>
      <c r="I17" s="18" t="s">
        <v>27</v>
      </c>
      <c r="J17" s="16"/>
      <c r="K17" s="86"/>
    </row>
    <row r="18" spans="2:11" s="6" customFormat="1" ht="7.5" customHeight="1">
      <c r="B18" s="85"/>
      <c r="K18" s="86"/>
    </row>
    <row r="19" spans="2:11" s="6" customFormat="1" ht="15" customHeight="1">
      <c r="B19" s="85"/>
      <c r="D19" s="18" t="s">
        <v>28</v>
      </c>
      <c r="I19" s="18" t="s">
        <v>25</v>
      </c>
      <c r="J19" s="16">
        <f>IF('Rekapitulace stavby'!$AN$13="Vyplň údaj","",IF('Rekapitulace stavby'!$AN$13="","",'Rekapitulace stavby'!$AN$13))</f>
      </c>
      <c r="K19" s="86"/>
    </row>
    <row r="20" spans="2:11" s="6" customFormat="1" ht="18" customHeight="1">
      <c r="B20" s="85"/>
      <c r="E20" s="16">
        <f>IF('Rekapitulace stavby'!$E$14="Vyplň údaj","",IF('Rekapitulace stavby'!$E$14="","",'Rekapitulace stavby'!$E$14))</f>
      </c>
      <c r="I20" s="18" t="s">
        <v>27</v>
      </c>
      <c r="J20" s="16">
        <f>IF('Rekapitulace stavby'!$AN$14="Vyplň údaj","",IF('Rekapitulace stavby'!$AN$14="","",'Rekapitulace stavby'!$AN$14))</f>
      </c>
      <c r="K20" s="86"/>
    </row>
    <row r="21" spans="2:11" s="6" customFormat="1" ht="7.5" customHeight="1">
      <c r="B21" s="85"/>
      <c r="K21" s="86"/>
    </row>
    <row r="22" spans="2:11" s="6" customFormat="1" ht="15" customHeight="1">
      <c r="B22" s="85"/>
      <c r="D22" s="18" t="s">
        <v>30</v>
      </c>
      <c r="I22" s="18" t="s">
        <v>25</v>
      </c>
      <c r="J22" s="16"/>
      <c r="K22" s="86"/>
    </row>
    <row r="23" spans="2:11" s="6" customFormat="1" ht="18" customHeight="1">
      <c r="B23" s="85"/>
      <c r="E23" s="16" t="s">
        <v>31</v>
      </c>
      <c r="I23" s="18" t="s">
        <v>27</v>
      </c>
      <c r="J23" s="16"/>
      <c r="K23" s="86"/>
    </row>
    <row r="24" spans="2:11" s="6" customFormat="1" ht="7.5" customHeight="1">
      <c r="B24" s="85"/>
      <c r="K24" s="86"/>
    </row>
    <row r="25" spans="2:11" s="6" customFormat="1" ht="15" customHeight="1">
      <c r="B25" s="85"/>
      <c r="D25" s="18" t="s">
        <v>33</v>
      </c>
      <c r="K25" s="86"/>
    </row>
    <row r="26" spans="2:11" s="82" customFormat="1" ht="13.5" customHeight="1">
      <c r="B26" s="83"/>
      <c r="E26" s="196"/>
      <c r="F26" s="225"/>
      <c r="G26" s="225"/>
      <c r="H26" s="225"/>
      <c r="K26" s="84"/>
    </row>
    <row r="27" spans="2:11" s="6" customFormat="1" ht="7.5" customHeight="1">
      <c r="B27" s="85"/>
      <c r="K27" s="86"/>
    </row>
    <row r="28" spans="2:11" s="6" customFormat="1" ht="7.5" customHeight="1">
      <c r="B28" s="85"/>
      <c r="D28" s="87"/>
      <c r="E28" s="87"/>
      <c r="F28" s="87"/>
      <c r="G28" s="87"/>
      <c r="H28" s="87"/>
      <c r="I28" s="87"/>
      <c r="J28" s="87"/>
      <c r="K28" s="88"/>
    </row>
    <row r="29" spans="2:11" s="6" customFormat="1" ht="26.25" customHeight="1">
      <c r="B29" s="85"/>
      <c r="D29" s="89" t="s">
        <v>34</v>
      </c>
      <c r="J29" s="55">
        <f>ROUND($J$84,2)</f>
        <v>0</v>
      </c>
      <c r="K29" s="86"/>
    </row>
    <row r="30" spans="2:11" s="6" customFormat="1" ht="7.5" customHeight="1">
      <c r="B30" s="85"/>
      <c r="D30" s="87"/>
      <c r="E30" s="87"/>
      <c r="F30" s="87"/>
      <c r="G30" s="87"/>
      <c r="H30" s="87"/>
      <c r="I30" s="87"/>
      <c r="J30" s="87"/>
      <c r="K30" s="88"/>
    </row>
    <row r="31" spans="2:11" s="6" customFormat="1" ht="15" customHeight="1">
      <c r="B31" s="85"/>
      <c r="F31" s="26" t="s">
        <v>36</v>
      </c>
      <c r="I31" s="26" t="s">
        <v>35</v>
      </c>
      <c r="J31" s="26" t="s">
        <v>37</v>
      </c>
      <c r="K31" s="86"/>
    </row>
    <row r="32" spans="2:11" s="6" customFormat="1" ht="15" customHeight="1">
      <c r="B32" s="85"/>
      <c r="D32" s="28" t="s">
        <v>38</v>
      </c>
      <c r="E32" s="28" t="s">
        <v>39</v>
      </c>
      <c r="F32" s="90">
        <f>ROUND(SUM($BE$84:$BE$128),2)</f>
        <v>0</v>
      </c>
      <c r="I32" s="91">
        <v>0.21</v>
      </c>
      <c r="J32" s="90">
        <f>ROUND(ROUND((SUM($BE$84:$BE$128)),2)*$I$32,2)</f>
        <v>0</v>
      </c>
      <c r="K32" s="86"/>
    </row>
    <row r="33" spans="2:11" s="6" customFormat="1" ht="15" customHeight="1">
      <c r="B33" s="85"/>
      <c r="E33" s="28" t="s">
        <v>40</v>
      </c>
      <c r="F33" s="90">
        <f>ROUND(SUM($BF$84:$BF$128),2)</f>
        <v>0</v>
      </c>
      <c r="I33" s="91">
        <v>0.15</v>
      </c>
      <c r="J33" s="90">
        <f>ROUND(ROUND((SUM($BF$84:$BF$128)),2)*$I$33,2)</f>
        <v>0</v>
      </c>
      <c r="K33" s="86"/>
    </row>
    <row r="34" spans="2:11" s="6" customFormat="1" ht="15" customHeight="1" hidden="1">
      <c r="B34" s="85"/>
      <c r="E34" s="28" t="s">
        <v>41</v>
      </c>
      <c r="F34" s="90">
        <f>ROUND(SUM($BG$84:$BG$128),2)</f>
        <v>0</v>
      </c>
      <c r="I34" s="91">
        <v>0.21</v>
      </c>
      <c r="J34" s="90">
        <v>0</v>
      </c>
      <c r="K34" s="86"/>
    </row>
    <row r="35" spans="2:11" s="6" customFormat="1" ht="15" customHeight="1" hidden="1">
      <c r="B35" s="85"/>
      <c r="E35" s="28" t="s">
        <v>42</v>
      </c>
      <c r="F35" s="90">
        <f>ROUND(SUM($BH$84:$BH$128),2)</f>
        <v>0</v>
      </c>
      <c r="I35" s="91">
        <v>0.15</v>
      </c>
      <c r="J35" s="90">
        <v>0</v>
      </c>
      <c r="K35" s="86"/>
    </row>
    <row r="36" spans="2:11" s="6" customFormat="1" ht="15" customHeight="1" hidden="1">
      <c r="B36" s="85"/>
      <c r="E36" s="28" t="s">
        <v>43</v>
      </c>
      <c r="F36" s="90">
        <f>ROUND(SUM($BI$84:$BI$128),2)</f>
        <v>0</v>
      </c>
      <c r="I36" s="91">
        <v>0</v>
      </c>
      <c r="J36" s="90">
        <v>0</v>
      </c>
      <c r="K36" s="86"/>
    </row>
    <row r="37" spans="2:11" s="6" customFormat="1" ht="7.5" customHeight="1">
      <c r="B37" s="85"/>
      <c r="K37" s="86"/>
    </row>
    <row r="38" spans="2:11" s="6" customFormat="1" ht="26.25" customHeight="1">
      <c r="B38" s="85"/>
      <c r="C38" s="92"/>
      <c r="D38" s="31" t="s">
        <v>44</v>
      </c>
      <c r="E38" s="93"/>
      <c r="F38" s="93"/>
      <c r="G38" s="94" t="s">
        <v>45</v>
      </c>
      <c r="H38" s="33" t="s">
        <v>46</v>
      </c>
      <c r="I38" s="93"/>
      <c r="J38" s="34">
        <f>SUM($J$29:$J$36)</f>
        <v>0</v>
      </c>
      <c r="K38" s="95"/>
    </row>
    <row r="39" spans="2:11" s="6" customFormat="1" ht="15" customHeight="1">
      <c r="B39" s="96"/>
      <c r="C39" s="97"/>
      <c r="D39" s="97"/>
      <c r="E39" s="97"/>
      <c r="F39" s="97"/>
      <c r="G39" s="97"/>
      <c r="H39" s="97"/>
      <c r="I39" s="97"/>
      <c r="J39" s="97"/>
      <c r="K39" s="98"/>
    </row>
    <row r="43" spans="2:11" s="6" customFormat="1" ht="7.5" customHeight="1">
      <c r="B43" s="99"/>
      <c r="C43" s="100"/>
      <c r="D43" s="100"/>
      <c r="E43" s="100"/>
      <c r="F43" s="100"/>
      <c r="G43" s="100"/>
      <c r="H43" s="100"/>
      <c r="I43" s="100"/>
      <c r="J43" s="100"/>
      <c r="K43" s="101"/>
    </row>
    <row r="44" spans="2:11" s="6" customFormat="1" ht="37.5" customHeight="1">
      <c r="B44" s="85"/>
      <c r="C44" s="11" t="s">
        <v>121</v>
      </c>
      <c r="K44" s="86"/>
    </row>
    <row r="45" spans="2:11" s="6" customFormat="1" ht="7.5" customHeight="1">
      <c r="B45" s="85"/>
      <c r="K45" s="86"/>
    </row>
    <row r="46" spans="2:11" s="6" customFormat="1" ht="15" customHeight="1">
      <c r="B46" s="85"/>
      <c r="C46" s="18" t="s">
        <v>16</v>
      </c>
      <c r="K46" s="86"/>
    </row>
    <row r="47" spans="2:11" s="6" customFormat="1" ht="14.25" customHeight="1">
      <c r="B47" s="85"/>
      <c r="E47" s="224" t="str">
        <f>$E$7</f>
        <v>ZŠ Komenského Trutnov - úprava družiny</v>
      </c>
      <c r="F47" s="191"/>
      <c r="G47" s="191"/>
      <c r="H47" s="191"/>
      <c r="K47" s="86"/>
    </row>
    <row r="48" spans="2:11" s="2" customFormat="1" ht="13.5" customHeight="1">
      <c r="B48" s="10"/>
      <c r="C48" s="18" t="s">
        <v>109</v>
      </c>
      <c r="K48" s="12"/>
    </row>
    <row r="49" spans="2:11" s="6" customFormat="1" ht="14.25" customHeight="1">
      <c r="B49" s="85"/>
      <c r="E49" s="224" t="s">
        <v>112</v>
      </c>
      <c r="F49" s="191"/>
      <c r="G49" s="191"/>
      <c r="H49" s="191"/>
      <c r="K49" s="86"/>
    </row>
    <row r="50" spans="2:11" s="6" customFormat="1" ht="15" customHeight="1">
      <c r="B50" s="85"/>
      <c r="C50" s="18" t="s">
        <v>115</v>
      </c>
      <c r="K50" s="86"/>
    </row>
    <row r="51" spans="2:11" s="6" customFormat="1" ht="18" customHeight="1">
      <c r="B51" s="85"/>
      <c r="E51" s="206" t="str">
        <f>$E$11</f>
        <v>001-4 - Vzduchotechnika</v>
      </c>
      <c r="F51" s="191"/>
      <c r="G51" s="191"/>
      <c r="H51" s="191"/>
      <c r="K51" s="86"/>
    </row>
    <row r="52" spans="2:11" s="6" customFormat="1" ht="7.5" customHeight="1">
      <c r="B52" s="85"/>
      <c r="K52" s="86"/>
    </row>
    <row r="53" spans="2:11" s="6" customFormat="1" ht="18" customHeight="1">
      <c r="B53" s="85"/>
      <c r="C53" s="18" t="s">
        <v>20</v>
      </c>
      <c r="F53" s="16" t="str">
        <f>$F$14</f>
        <v>Trutnov</v>
      </c>
      <c r="I53" s="18" t="s">
        <v>22</v>
      </c>
      <c r="J53" s="45" t="str">
        <f>IF($J$14="","",$J$14)</f>
        <v>30.03.2015</v>
      </c>
      <c r="K53" s="86"/>
    </row>
    <row r="54" spans="2:11" s="6" customFormat="1" ht="7.5" customHeight="1">
      <c r="B54" s="85"/>
      <c r="K54" s="86"/>
    </row>
    <row r="55" spans="2:11" s="6" customFormat="1" ht="13.5" customHeight="1">
      <c r="B55" s="85"/>
      <c r="C55" s="18" t="s">
        <v>24</v>
      </c>
      <c r="F55" s="16" t="str">
        <f>$E$17</f>
        <v>ZŠ Komenského Trutnov</v>
      </c>
      <c r="I55" s="18" t="s">
        <v>30</v>
      </c>
      <c r="J55" s="16" t="str">
        <f>$E$23</f>
        <v>ATIP a.s., Ing. Lenka Tfirstová</v>
      </c>
      <c r="K55" s="86"/>
    </row>
    <row r="56" spans="2:11" s="6" customFormat="1" ht="15" customHeight="1">
      <c r="B56" s="85"/>
      <c r="C56" s="18" t="s">
        <v>28</v>
      </c>
      <c r="F56" s="16">
        <f>IF($E$20="","",$E$20)</f>
      </c>
      <c r="K56" s="86"/>
    </row>
    <row r="57" spans="2:11" s="6" customFormat="1" ht="11.25" customHeight="1">
      <c r="B57" s="85"/>
      <c r="K57" s="86"/>
    </row>
    <row r="58" spans="2:11" s="6" customFormat="1" ht="30" customHeight="1">
      <c r="B58" s="85"/>
      <c r="C58" s="102" t="s">
        <v>122</v>
      </c>
      <c r="D58" s="92"/>
      <c r="E58" s="92"/>
      <c r="F58" s="92"/>
      <c r="G58" s="92"/>
      <c r="H58" s="92"/>
      <c r="I58" s="92"/>
      <c r="J58" s="103" t="s">
        <v>123</v>
      </c>
      <c r="K58" s="104"/>
    </row>
    <row r="59" spans="2:11" s="6" customFormat="1" ht="11.25" customHeight="1">
      <c r="B59" s="85"/>
      <c r="K59" s="86"/>
    </row>
    <row r="60" spans="2:47" s="6" customFormat="1" ht="30" customHeight="1">
      <c r="B60" s="85"/>
      <c r="C60" s="54" t="s">
        <v>124</v>
      </c>
      <c r="J60" s="55">
        <f>$J$84</f>
        <v>0</v>
      </c>
      <c r="K60" s="86"/>
      <c r="AU60" s="6" t="s">
        <v>125</v>
      </c>
    </row>
    <row r="61" spans="2:11" s="61" customFormat="1" ht="25.5" customHeight="1">
      <c r="B61" s="105"/>
      <c r="D61" s="106" t="s">
        <v>1118</v>
      </c>
      <c r="E61" s="106"/>
      <c r="F61" s="106"/>
      <c r="G61" s="106"/>
      <c r="H61" s="106"/>
      <c r="I61" s="106"/>
      <c r="J61" s="107">
        <f>$J$85</f>
        <v>0</v>
      </c>
      <c r="K61" s="108"/>
    </row>
    <row r="62" spans="2:11" s="70" customFormat="1" ht="20.25" customHeight="1">
      <c r="B62" s="109"/>
      <c r="D62" s="110" t="s">
        <v>1119</v>
      </c>
      <c r="E62" s="110"/>
      <c r="F62" s="110"/>
      <c r="G62" s="110"/>
      <c r="H62" s="110"/>
      <c r="I62" s="110"/>
      <c r="J62" s="111">
        <f>$J$86</f>
        <v>0</v>
      </c>
      <c r="K62" s="112"/>
    </row>
    <row r="63" spans="2:11" s="6" customFormat="1" ht="22.5" customHeight="1">
      <c r="B63" s="85"/>
      <c r="K63" s="86"/>
    </row>
    <row r="64" spans="2:11" s="6" customFormat="1" ht="7.5" customHeight="1">
      <c r="B64" s="96"/>
      <c r="C64" s="97"/>
      <c r="D64" s="97"/>
      <c r="E64" s="97"/>
      <c r="F64" s="97"/>
      <c r="G64" s="97"/>
      <c r="H64" s="97"/>
      <c r="I64" s="97"/>
      <c r="J64" s="97"/>
      <c r="K64" s="98"/>
    </row>
    <row r="68" spans="2:12" s="6" customFormat="1" ht="7.5" customHeight="1">
      <c r="B68" s="99"/>
      <c r="C68" s="100"/>
      <c r="D68" s="100"/>
      <c r="E68" s="100"/>
      <c r="F68" s="100"/>
      <c r="G68" s="100"/>
      <c r="H68" s="100"/>
      <c r="I68" s="100"/>
      <c r="J68" s="100"/>
      <c r="K68" s="100"/>
      <c r="L68" s="85"/>
    </row>
    <row r="69" spans="2:12" s="6" customFormat="1" ht="37.5" customHeight="1">
      <c r="B69" s="85"/>
      <c r="C69" s="11" t="s">
        <v>142</v>
      </c>
      <c r="L69" s="85"/>
    </row>
    <row r="70" spans="2:12" s="6" customFormat="1" ht="7.5" customHeight="1">
      <c r="B70" s="85"/>
      <c r="L70" s="85"/>
    </row>
    <row r="71" spans="2:12" s="6" customFormat="1" ht="15" customHeight="1">
      <c r="B71" s="85"/>
      <c r="C71" s="18" t="s">
        <v>16</v>
      </c>
      <c r="L71" s="85"/>
    </row>
    <row r="72" spans="2:12" s="6" customFormat="1" ht="14.25" customHeight="1">
      <c r="B72" s="85"/>
      <c r="E72" s="224" t="str">
        <f>$E$7</f>
        <v>ZŠ Komenského Trutnov - úprava družiny</v>
      </c>
      <c r="F72" s="191"/>
      <c r="G72" s="191"/>
      <c r="H72" s="191"/>
      <c r="L72" s="85"/>
    </row>
    <row r="73" spans="2:12" s="2" customFormat="1" ht="13.5" customHeight="1">
      <c r="B73" s="10"/>
      <c r="C73" s="18" t="s">
        <v>109</v>
      </c>
      <c r="L73" s="10"/>
    </row>
    <row r="74" spans="2:12" s="6" customFormat="1" ht="14.25" customHeight="1">
      <c r="B74" s="85"/>
      <c r="E74" s="224" t="s">
        <v>112</v>
      </c>
      <c r="F74" s="191"/>
      <c r="G74" s="191"/>
      <c r="H74" s="191"/>
      <c r="L74" s="85"/>
    </row>
    <row r="75" spans="2:12" s="6" customFormat="1" ht="15" customHeight="1">
      <c r="B75" s="85"/>
      <c r="C75" s="18" t="s">
        <v>115</v>
      </c>
      <c r="L75" s="85"/>
    </row>
    <row r="76" spans="2:12" s="6" customFormat="1" ht="18" customHeight="1">
      <c r="B76" s="85"/>
      <c r="E76" s="206" t="str">
        <f>$E$11</f>
        <v>001-4 - Vzduchotechnika</v>
      </c>
      <c r="F76" s="191"/>
      <c r="G76" s="191"/>
      <c r="H76" s="191"/>
      <c r="L76" s="85"/>
    </row>
    <row r="77" spans="2:12" s="6" customFormat="1" ht="7.5" customHeight="1">
      <c r="B77" s="85"/>
      <c r="L77" s="85"/>
    </row>
    <row r="78" spans="2:12" s="6" customFormat="1" ht="18" customHeight="1">
      <c r="B78" s="85"/>
      <c r="C78" s="18" t="s">
        <v>20</v>
      </c>
      <c r="F78" s="16" t="str">
        <f>$F$14</f>
        <v>Trutnov</v>
      </c>
      <c r="I78" s="18" t="s">
        <v>22</v>
      </c>
      <c r="J78" s="45" t="str">
        <f>IF($J$14="","",$J$14)</f>
        <v>30.03.2015</v>
      </c>
      <c r="L78" s="85"/>
    </row>
    <row r="79" spans="2:12" s="6" customFormat="1" ht="7.5" customHeight="1">
      <c r="B79" s="85"/>
      <c r="L79" s="85"/>
    </row>
    <row r="80" spans="2:12" s="6" customFormat="1" ht="13.5" customHeight="1">
      <c r="B80" s="85"/>
      <c r="C80" s="18" t="s">
        <v>24</v>
      </c>
      <c r="F80" s="16" t="str">
        <f>$E$17</f>
        <v>ZŠ Komenského Trutnov</v>
      </c>
      <c r="I80" s="18" t="s">
        <v>30</v>
      </c>
      <c r="J80" s="16" t="str">
        <f>$E$23</f>
        <v>ATIP a.s., Ing. Lenka Tfirstová</v>
      </c>
      <c r="L80" s="85"/>
    </row>
    <row r="81" spans="2:12" s="6" customFormat="1" ht="15" customHeight="1">
      <c r="B81" s="85"/>
      <c r="C81" s="18" t="s">
        <v>28</v>
      </c>
      <c r="F81" s="16">
        <f>IF($E$20="","",$E$20)</f>
      </c>
      <c r="L81" s="85"/>
    </row>
    <row r="82" spans="2:12" s="6" customFormat="1" ht="11.25" customHeight="1">
      <c r="B82" s="85"/>
      <c r="L82" s="85"/>
    </row>
    <row r="83" spans="2:20" s="113" customFormat="1" ht="30" customHeight="1">
      <c r="B83" s="114"/>
      <c r="C83" s="115" t="s">
        <v>143</v>
      </c>
      <c r="D83" s="116" t="s">
        <v>53</v>
      </c>
      <c r="E83" s="116" t="s">
        <v>49</v>
      </c>
      <c r="F83" s="116" t="s">
        <v>144</v>
      </c>
      <c r="G83" s="116" t="s">
        <v>145</v>
      </c>
      <c r="H83" s="116" t="s">
        <v>146</v>
      </c>
      <c r="I83" s="116" t="s">
        <v>147</v>
      </c>
      <c r="J83" s="116" t="s">
        <v>148</v>
      </c>
      <c r="K83" s="117" t="s">
        <v>149</v>
      </c>
      <c r="L83" s="114"/>
      <c r="M83" s="50" t="s">
        <v>150</v>
      </c>
      <c r="N83" s="51" t="s">
        <v>38</v>
      </c>
      <c r="O83" s="51" t="s">
        <v>151</v>
      </c>
      <c r="P83" s="51" t="s">
        <v>152</v>
      </c>
      <c r="Q83" s="51" t="s">
        <v>153</v>
      </c>
      <c r="R83" s="51" t="s">
        <v>154</v>
      </c>
      <c r="S83" s="51" t="s">
        <v>155</v>
      </c>
      <c r="T83" s="52" t="s">
        <v>156</v>
      </c>
    </row>
    <row r="84" spans="2:63" s="6" customFormat="1" ht="30" customHeight="1">
      <c r="B84" s="85"/>
      <c r="C84" s="54" t="s">
        <v>124</v>
      </c>
      <c r="J84" s="118">
        <f>$BK$84</f>
        <v>0</v>
      </c>
      <c r="L84" s="85"/>
      <c r="M84" s="119"/>
      <c r="N84" s="87"/>
      <c r="O84" s="87"/>
      <c r="P84" s="120">
        <f>$P$85</f>
        <v>0</v>
      </c>
      <c r="Q84" s="87"/>
      <c r="R84" s="120">
        <f>$R$85</f>
        <v>0</v>
      </c>
      <c r="S84" s="87"/>
      <c r="T84" s="121">
        <f>$T$85</f>
        <v>0</v>
      </c>
      <c r="AT84" s="6" t="s">
        <v>67</v>
      </c>
      <c r="AU84" s="6" t="s">
        <v>125</v>
      </c>
      <c r="BK84" s="122">
        <f>$BK$85</f>
        <v>0</v>
      </c>
    </row>
    <row r="85" spans="2:63" s="123" customFormat="1" ht="38.25" customHeight="1">
      <c r="B85" s="124"/>
      <c r="D85" s="125" t="s">
        <v>67</v>
      </c>
      <c r="E85" s="126" t="s">
        <v>181</v>
      </c>
      <c r="F85" s="126" t="s">
        <v>1120</v>
      </c>
      <c r="J85" s="127">
        <f>$BK$85</f>
        <v>0</v>
      </c>
      <c r="L85" s="124"/>
      <c r="M85" s="128"/>
      <c r="P85" s="129">
        <f>$P$86</f>
        <v>0</v>
      </c>
      <c r="R85" s="129">
        <f>$R$86</f>
        <v>0</v>
      </c>
      <c r="T85" s="130">
        <f>$T$86</f>
        <v>0</v>
      </c>
      <c r="AR85" s="125" t="s">
        <v>160</v>
      </c>
      <c r="AT85" s="125" t="s">
        <v>67</v>
      </c>
      <c r="AU85" s="125" t="s">
        <v>68</v>
      </c>
      <c r="AY85" s="125" t="s">
        <v>159</v>
      </c>
      <c r="BK85" s="131">
        <f>$BK$86</f>
        <v>0</v>
      </c>
    </row>
    <row r="86" spans="2:63" s="123" customFormat="1" ht="20.25" customHeight="1">
      <c r="B86" s="124"/>
      <c r="D86" s="125" t="s">
        <v>67</v>
      </c>
      <c r="E86" s="132" t="s">
        <v>1121</v>
      </c>
      <c r="F86" s="132" t="s">
        <v>1122</v>
      </c>
      <c r="J86" s="133">
        <f>$BK$86</f>
        <v>0</v>
      </c>
      <c r="L86" s="124"/>
      <c r="M86" s="128"/>
      <c r="P86" s="129">
        <f>SUM($P$87:$P$128)</f>
        <v>0</v>
      </c>
      <c r="R86" s="129">
        <f>SUM($R$87:$R$128)</f>
        <v>0</v>
      </c>
      <c r="T86" s="130">
        <f>SUM($T$87:$T$128)</f>
        <v>0</v>
      </c>
      <c r="AR86" s="125" t="s">
        <v>160</v>
      </c>
      <c r="AT86" s="125" t="s">
        <v>67</v>
      </c>
      <c r="AU86" s="125" t="s">
        <v>75</v>
      </c>
      <c r="AY86" s="125" t="s">
        <v>159</v>
      </c>
      <c r="BK86" s="131">
        <f>SUM($BK$87:$BK$128)</f>
        <v>0</v>
      </c>
    </row>
    <row r="87" spans="2:65" s="6" customFormat="1" ht="24" customHeight="1">
      <c r="B87" s="85"/>
      <c r="C87" s="134" t="s">
        <v>75</v>
      </c>
      <c r="D87" s="134" t="s">
        <v>162</v>
      </c>
      <c r="E87" s="135" t="s">
        <v>956</v>
      </c>
      <c r="F87" s="136" t="s">
        <v>1123</v>
      </c>
      <c r="G87" s="137" t="s">
        <v>1124</v>
      </c>
      <c r="H87" s="138">
        <v>2</v>
      </c>
      <c r="I87" s="139"/>
      <c r="J87" s="140">
        <f>ROUND($I$87*$H$87,2)</f>
        <v>0</v>
      </c>
      <c r="K87" s="136"/>
      <c r="L87" s="85"/>
      <c r="M87" s="141"/>
      <c r="N87" s="142" t="s">
        <v>39</v>
      </c>
      <c r="P87" s="143">
        <f>$O$87*$H$87</f>
        <v>0</v>
      </c>
      <c r="Q87" s="143">
        <v>0</v>
      </c>
      <c r="R87" s="143">
        <f>$Q$87*$H$87</f>
        <v>0</v>
      </c>
      <c r="S87" s="143">
        <v>0</v>
      </c>
      <c r="T87" s="144">
        <f>$S$87*$H$87</f>
        <v>0</v>
      </c>
      <c r="AR87" s="82" t="s">
        <v>565</v>
      </c>
      <c r="AT87" s="82" t="s">
        <v>162</v>
      </c>
      <c r="AU87" s="82" t="s">
        <v>77</v>
      </c>
      <c r="AY87" s="6" t="s">
        <v>159</v>
      </c>
      <c r="BE87" s="145">
        <f>IF($N$87="základní",$J$87,0)</f>
        <v>0</v>
      </c>
      <c r="BF87" s="145">
        <f>IF($N$87="snížená",$J$87,0)</f>
        <v>0</v>
      </c>
      <c r="BG87" s="145">
        <f>IF($N$87="zákl. přenesená",$J$87,0)</f>
        <v>0</v>
      </c>
      <c r="BH87" s="145">
        <f>IF($N$87="sníž. přenesená",$J$87,0)</f>
        <v>0</v>
      </c>
      <c r="BI87" s="145">
        <f>IF($N$87="nulová",$J$87,0)</f>
        <v>0</v>
      </c>
      <c r="BJ87" s="82" t="s">
        <v>75</v>
      </c>
      <c r="BK87" s="145">
        <f>ROUND($I$87*$H$87,2)</f>
        <v>0</v>
      </c>
      <c r="BL87" s="82" t="s">
        <v>565</v>
      </c>
      <c r="BM87" s="82" t="s">
        <v>1125</v>
      </c>
    </row>
    <row r="88" spans="2:47" s="6" customFormat="1" ht="14.25" customHeight="1">
      <c r="B88" s="85"/>
      <c r="D88" s="146" t="s">
        <v>169</v>
      </c>
      <c r="F88" s="147" t="s">
        <v>1123</v>
      </c>
      <c r="L88" s="85"/>
      <c r="M88" s="148"/>
      <c r="T88" s="149"/>
      <c r="AT88" s="6" t="s">
        <v>169</v>
      </c>
      <c r="AU88" s="6" t="s">
        <v>77</v>
      </c>
    </row>
    <row r="89" spans="2:65" s="6" customFormat="1" ht="13.5" customHeight="1">
      <c r="B89" s="85"/>
      <c r="C89" s="134" t="s">
        <v>77</v>
      </c>
      <c r="D89" s="134" t="s">
        <v>162</v>
      </c>
      <c r="E89" s="135" t="s">
        <v>1126</v>
      </c>
      <c r="F89" s="136" t="s">
        <v>1127</v>
      </c>
      <c r="G89" s="137" t="s">
        <v>165</v>
      </c>
      <c r="H89" s="138">
        <v>10</v>
      </c>
      <c r="I89" s="139"/>
      <c r="J89" s="140">
        <f>ROUND($I$89*$H$89,2)</f>
        <v>0</v>
      </c>
      <c r="K89" s="136"/>
      <c r="L89" s="85"/>
      <c r="M89" s="141"/>
      <c r="N89" s="142" t="s">
        <v>39</v>
      </c>
      <c r="P89" s="143">
        <f>$O$89*$H$89</f>
        <v>0</v>
      </c>
      <c r="Q89" s="143">
        <v>0</v>
      </c>
      <c r="R89" s="143">
        <f>$Q$89*$H$89</f>
        <v>0</v>
      </c>
      <c r="S89" s="143">
        <v>0</v>
      </c>
      <c r="T89" s="144">
        <f>$S$89*$H$89</f>
        <v>0</v>
      </c>
      <c r="AR89" s="82" t="s">
        <v>565</v>
      </c>
      <c r="AT89" s="82" t="s">
        <v>162</v>
      </c>
      <c r="AU89" s="82" t="s">
        <v>77</v>
      </c>
      <c r="AY89" s="6" t="s">
        <v>159</v>
      </c>
      <c r="BE89" s="145">
        <f>IF($N$89="základní",$J$89,0)</f>
        <v>0</v>
      </c>
      <c r="BF89" s="145">
        <f>IF($N$89="snížená",$J$89,0)</f>
        <v>0</v>
      </c>
      <c r="BG89" s="145">
        <f>IF($N$89="zákl. přenesená",$J$89,0)</f>
        <v>0</v>
      </c>
      <c r="BH89" s="145">
        <f>IF($N$89="sníž. přenesená",$J$89,0)</f>
        <v>0</v>
      </c>
      <c r="BI89" s="145">
        <f>IF($N$89="nulová",$J$89,0)</f>
        <v>0</v>
      </c>
      <c r="BJ89" s="82" t="s">
        <v>75</v>
      </c>
      <c r="BK89" s="145">
        <f>ROUND($I$89*$H$89,2)</f>
        <v>0</v>
      </c>
      <c r="BL89" s="82" t="s">
        <v>565</v>
      </c>
      <c r="BM89" s="82" t="s">
        <v>1128</v>
      </c>
    </row>
    <row r="90" spans="2:47" s="6" customFormat="1" ht="14.25" customHeight="1">
      <c r="B90" s="85"/>
      <c r="D90" s="146" t="s">
        <v>169</v>
      </c>
      <c r="F90" s="147" t="s">
        <v>1127</v>
      </c>
      <c r="L90" s="85"/>
      <c r="M90" s="148"/>
      <c r="T90" s="149"/>
      <c r="AT90" s="6" t="s">
        <v>169</v>
      </c>
      <c r="AU90" s="6" t="s">
        <v>77</v>
      </c>
    </row>
    <row r="91" spans="2:65" s="6" customFormat="1" ht="24" customHeight="1">
      <c r="B91" s="85"/>
      <c r="C91" s="134" t="s">
        <v>160</v>
      </c>
      <c r="D91" s="134" t="s">
        <v>162</v>
      </c>
      <c r="E91" s="135" t="s">
        <v>1129</v>
      </c>
      <c r="F91" s="136" t="s">
        <v>1130</v>
      </c>
      <c r="G91" s="137" t="s">
        <v>479</v>
      </c>
      <c r="H91" s="138">
        <v>1</v>
      </c>
      <c r="I91" s="139"/>
      <c r="J91" s="140">
        <f>ROUND($I$91*$H$91,2)</f>
        <v>0</v>
      </c>
      <c r="K91" s="136"/>
      <c r="L91" s="85"/>
      <c r="M91" s="141"/>
      <c r="N91" s="142" t="s">
        <v>39</v>
      </c>
      <c r="P91" s="143">
        <f>$O$91*$H$91</f>
        <v>0</v>
      </c>
      <c r="Q91" s="143">
        <v>0</v>
      </c>
      <c r="R91" s="143">
        <f>$Q$91*$H$91</f>
        <v>0</v>
      </c>
      <c r="S91" s="143">
        <v>0</v>
      </c>
      <c r="T91" s="144">
        <f>$S$91*$H$91</f>
        <v>0</v>
      </c>
      <c r="AR91" s="82" t="s">
        <v>565</v>
      </c>
      <c r="AT91" s="82" t="s">
        <v>162</v>
      </c>
      <c r="AU91" s="82" t="s">
        <v>77</v>
      </c>
      <c r="AY91" s="6" t="s">
        <v>159</v>
      </c>
      <c r="BE91" s="145">
        <f>IF($N$91="základní",$J$91,0)</f>
        <v>0</v>
      </c>
      <c r="BF91" s="145">
        <f>IF($N$91="snížená",$J$91,0)</f>
        <v>0</v>
      </c>
      <c r="BG91" s="145">
        <f>IF($N$91="zákl. přenesená",$J$91,0)</f>
        <v>0</v>
      </c>
      <c r="BH91" s="145">
        <f>IF($N$91="sníž. přenesená",$J$91,0)</f>
        <v>0</v>
      </c>
      <c r="BI91" s="145">
        <f>IF($N$91="nulová",$J$91,0)</f>
        <v>0</v>
      </c>
      <c r="BJ91" s="82" t="s">
        <v>75</v>
      </c>
      <c r="BK91" s="145">
        <f>ROUND($I$91*$H$91,2)</f>
        <v>0</v>
      </c>
      <c r="BL91" s="82" t="s">
        <v>565</v>
      </c>
      <c r="BM91" s="82" t="s">
        <v>1131</v>
      </c>
    </row>
    <row r="92" spans="2:47" s="6" customFormat="1" ht="24.75" customHeight="1">
      <c r="B92" s="85"/>
      <c r="D92" s="146" t="s">
        <v>169</v>
      </c>
      <c r="F92" s="147" t="s">
        <v>1130</v>
      </c>
      <c r="L92" s="85"/>
      <c r="M92" s="148"/>
      <c r="T92" s="149"/>
      <c r="AT92" s="6" t="s">
        <v>169</v>
      </c>
      <c r="AU92" s="6" t="s">
        <v>77</v>
      </c>
    </row>
    <row r="93" spans="2:65" s="6" customFormat="1" ht="24" customHeight="1">
      <c r="B93" s="85"/>
      <c r="C93" s="134" t="s">
        <v>167</v>
      </c>
      <c r="D93" s="134" t="s">
        <v>162</v>
      </c>
      <c r="E93" s="135" t="s">
        <v>1132</v>
      </c>
      <c r="F93" s="136" t="s">
        <v>1133</v>
      </c>
      <c r="G93" s="137" t="s">
        <v>479</v>
      </c>
      <c r="H93" s="138">
        <v>3</v>
      </c>
      <c r="I93" s="139"/>
      <c r="J93" s="140">
        <f>ROUND($I$93*$H$93,2)</f>
        <v>0</v>
      </c>
      <c r="K93" s="136"/>
      <c r="L93" s="85"/>
      <c r="M93" s="141"/>
      <c r="N93" s="142" t="s">
        <v>39</v>
      </c>
      <c r="P93" s="143">
        <f>$O$93*$H$93</f>
        <v>0</v>
      </c>
      <c r="Q93" s="143">
        <v>0</v>
      </c>
      <c r="R93" s="143">
        <f>$Q$93*$H$93</f>
        <v>0</v>
      </c>
      <c r="S93" s="143">
        <v>0</v>
      </c>
      <c r="T93" s="144">
        <f>$S$93*$H$93</f>
        <v>0</v>
      </c>
      <c r="AR93" s="82" t="s">
        <v>565</v>
      </c>
      <c r="AT93" s="82" t="s">
        <v>162</v>
      </c>
      <c r="AU93" s="82" t="s">
        <v>77</v>
      </c>
      <c r="AY93" s="6" t="s">
        <v>159</v>
      </c>
      <c r="BE93" s="145">
        <f>IF($N$93="základní",$J$93,0)</f>
        <v>0</v>
      </c>
      <c r="BF93" s="145">
        <f>IF($N$93="snížená",$J$93,0)</f>
        <v>0</v>
      </c>
      <c r="BG93" s="145">
        <f>IF($N$93="zákl. přenesená",$J$93,0)</f>
        <v>0</v>
      </c>
      <c r="BH93" s="145">
        <f>IF($N$93="sníž. přenesená",$J$93,0)</f>
        <v>0</v>
      </c>
      <c r="BI93" s="145">
        <f>IF($N$93="nulová",$J$93,0)</f>
        <v>0</v>
      </c>
      <c r="BJ93" s="82" t="s">
        <v>75</v>
      </c>
      <c r="BK93" s="145">
        <f>ROUND($I$93*$H$93,2)</f>
        <v>0</v>
      </c>
      <c r="BL93" s="82" t="s">
        <v>565</v>
      </c>
      <c r="BM93" s="82" t="s">
        <v>1134</v>
      </c>
    </row>
    <row r="94" spans="2:47" s="6" customFormat="1" ht="24.75" customHeight="1">
      <c r="B94" s="85"/>
      <c r="D94" s="146" t="s">
        <v>169</v>
      </c>
      <c r="F94" s="147" t="s">
        <v>1133</v>
      </c>
      <c r="L94" s="85"/>
      <c r="M94" s="148"/>
      <c r="T94" s="149"/>
      <c r="AT94" s="6" t="s">
        <v>169</v>
      </c>
      <c r="AU94" s="6" t="s">
        <v>77</v>
      </c>
    </row>
    <row r="95" spans="2:65" s="6" customFormat="1" ht="24" customHeight="1">
      <c r="B95" s="85"/>
      <c r="C95" s="134" t="s">
        <v>191</v>
      </c>
      <c r="D95" s="134" t="s">
        <v>162</v>
      </c>
      <c r="E95" s="135" t="s">
        <v>1135</v>
      </c>
      <c r="F95" s="136" t="s">
        <v>1136</v>
      </c>
      <c r="G95" s="137" t="s">
        <v>479</v>
      </c>
      <c r="H95" s="138">
        <v>1</v>
      </c>
      <c r="I95" s="139"/>
      <c r="J95" s="140">
        <f>ROUND($I$95*$H$95,2)</f>
        <v>0</v>
      </c>
      <c r="K95" s="136"/>
      <c r="L95" s="85"/>
      <c r="M95" s="141"/>
      <c r="N95" s="142" t="s">
        <v>39</v>
      </c>
      <c r="P95" s="143">
        <f>$O$95*$H$95</f>
        <v>0</v>
      </c>
      <c r="Q95" s="143">
        <v>0</v>
      </c>
      <c r="R95" s="143">
        <f>$Q$95*$H$95</f>
        <v>0</v>
      </c>
      <c r="S95" s="143">
        <v>0</v>
      </c>
      <c r="T95" s="144">
        <f>$S$95*$H$95</f>
        <v>0</v>
      </c>
      <c r="AR95" s="82" t="s">
        <v>565</v>
      </c>
      <c r="AT95" s="82" t="s">
        <v>162</v>
      </c>
      <c r="AU95" s="82" t="s">
        <v>77</v>
      </c>
      <c r="AY95" s="6" t="s">
        <v>159</v>
      </c>
      <c r="BE95" s="145">
        <f>IF($N$95="základní",$J$95,0)</f>
        <v>0</v>
      </c>
      <c r="BF95" s="145">
        <f>IF($N$95="snížená",$J$95,0)</f>
        <v>0</v>
      </c>
      <c r="BG95" s="145">
        <f>IF($N$95="zákl. přenesená",$J$95,0)</f>
        <v>0</v>
      </c>
      <c r="BH95" s="145">
        <f>IF($N$95="sníž. přenesená",$J$95,0)</f>
        <v>0</v>
      </c>
      <c r="BI95" s="145">
        <f>IF($N$95="nulová",$J$95,0)</f>
        <v>0</v>
      </c>
      <c r="BJ95" s="82" t="s">
        <v>75</v>
      </c>
      <c r="BK95" s="145">
        <f>ROUND($I$95*$H$95,2)</f>
        <v>0</v>
      </c>
      <c r="BL95" s="82" t="s">
        <v>565</v>
      </c>
      <c r="BM95" s="82" t="s">
        <v>1137</v>
      </c>
    </row>
    <row r="96" spans="2:47" s="6" customFormat="1" ht="14.25" customHeight="1">
      <c r="B96" s="85"/>
      <c r="D96" s="146" t="s">
        <v>169</v>
      </c>
      <c r="F96" s="147" t="s">
        <v>1136</v>
      </c>
      <c r="L96" s="85"/>
      <c r="M96" s="148"/>
      <c r="T96" s="149"/>
      <c r="AT96" s="6" t="s">
        <v>169</v>
      </c>
      <c r="AU96" s="6" t="s">
        <v>77</v>
      </c>
    </row>
    <row r="97" spans="2:65" s="6" customFormat="1" ht="13.5" customHeight="1">
      <c r="B97" s="85"/>
      <c r="C97" s="134" t="s">
        <v>196</v>
      </c>
      <c r="D97" s="134" t="s">
        <v>162</v>
      </c>
      <c r="E97" s="135" t="s">
        <v>1138</v>
      </c>
      <c r="F97" s="136" t="s">
        <v>1139</v>
      </c>
      <c r="G97" s="137" t="s">
        <v>479</v>
      </c>
      <c r="H97" s="138">
        <v>2</v>
      </c>
      <c r="I97" s="139"/>
      <c r="J97" s="140">
        <f>ROUND($I$97*$H$97,2)</f>
        <v>0</v>
      </c>
      <c r="K97" s="136"/>
      <c r="L97" s="85"/>
      <c r="M97" s="141"/>
      <c r="N97" s="142" t="s">
        <v>39</v>
      </c>
      <c r="P97" s="143">
        <f>$O$97*$H$97</f>
        <v>0</v>
      </c>
      <c r="Q97" s="143">
        <v>0</v>
      </c>
      <c r="R97" s="143">
        <f>$Q$97*$H$97</f>
        <v>0</v>
      </c>
      <c r="S97" s="143">
        <v>0</v>
      </c>
      <c r="T97" s="144">
        <f>$S$97*$H$97</f>
        <v>0</v>
      </c>
      <c r="AR97" s="82" t="s">
        <v>565</v>
      </c>
      <c r="AT97" s="82" t="s">
        <v>162</v>
      </c>
      <c r="AU97" s="82" t="s">
        <v>77</v>
      </c>
      <c r="AY97" s="6" t="s">
        <v>159</v>
      </c>
      <c r="BE97" s="145">
        <f>IF($N$97="základní",$J$97,0)</f>
        <v>0</v>
      </c>
      <c r="BF97" s="145">
        <f>IF($N$97="snížená",$J$97,0)</f>
        <v>0</v>
      </c>
      <c r="BG97" s="145">
        <f>IF($N$97="zákl. přenesená",$J$97,0)</f>
        <v>0</v>
      </c>
      <c r="BH97" s="145">
        <f>IF($N$97="sníž. přenesená",$J$97,0)</f>
        <v>0</v>
      </c>
      <c r="BI97" s="145">
        <f>IF($N$97="nulová",$J$97,0)</f>
        <v>0</v>
      </c>
      <c r="BJ97" s="82" t="s">
        <v>75</v>
      </c>
      <c r="BK97" s="145">
        <f>ROUND($I$97*$H$97,2)</f>
        <v>0</v>
      </c>
      <c r="BL97" s="82" t="s">
        <v>565</v>
      </c>
      <c r="BM97" s="82" t="s">
        <v>1140</v>
      </c>
    </row>
    <row r="98" spans="2:47" s="6" customFormat="1" ht="14.25" customHeight="1">
      <c r="B98" s="85"/>
      <c r="D98" s="146" t="s">
        <v>169</v>
      </c>
      <c r="F98" s="147" t="s">
        <v>1139</v>
      </c>
      <c r="L98" s="85"/>
      <c r="M98" s="148"/>
      <c r="T98" s="149"/>
      <c r="AT98" s="6" t="s">
        <v>169</v>
      </c>
      <c r="AU98" s="6" t="s">
        <v>77</v>
      </c>
    </row>
    <row r="99" spans="2:65" s="6" customFormat="1" ht="24" customHeight="1">
      <c r="B99" s="85"/>
      <c r="C99" s="134" t="s">
        <v>201</v>
      </c>
      <c r="D99" s="134" t="s">
        <v>162</v>
      </c>
      <c r="E99" s="135" t="s">
        <v>1141</v>
      </c>
      <c r="F99" s="136" t="s">
        <v>1142</v>
      </c>
      <c r="G99" s="137" t="s">
        <v>1124</v>
      </c>
      <c r="H99" s="138">
        <v>7</v>
      </c>
      <c r="I99" s="139"/>
      <c r="J99" s="140">
        <f>ROUND($I$99*$H$99,2)</f>
        <v>0</v>
      </c>
      <c r="K99" s="136"/>
      <c r="L99" s="85"/>
      <c r="M99" s="141"/>
      <c r="N99" s="142" t="s">
        <v>39</v>
      </c>
      <c r="P99" s="143">
        <f>$O$99*$H$99</f>
        <v>0</v>
      </c>
      <c r="Q99" s="143">
        <v>0</v>
      </c>
      <c r="R99" s="143">
        <f>$Q$99*$H$99</f>
        <v>0</v>
      </c>
      <c r="S99" s="143">
        <v>0</v>
      </c>
      <c r="T99" s="144">
        <f>$S$99*$H$99</f>
        <v>0</v>
      </c>
      <c r="AR99" s="82" t="s">
        <v>565</v>
      </c>
      <c r="AT99" s="82" t="s">
        <v>162</v>
      </c>
      <c r="AU99" s="82" t="s">
        <v>77</v>
      </c>
      <c r="AY99" s="6" t="s">
        <v>159</v>
      </c>
      <c r="BE99" s="145">
        <f>IF($N$99="základní",$J$99,0)</f>
        <v>0</v>
      </c>
      <c r="BF99" s="145">
        <f>IF($N$99="snížená",$J$99,0)</f>
        <v>0</v>
      </c>
      <c r="BG99" s="145">
        <f>IF($N$99="zákl. přenesená",$J$99,0)</f>
        <v>0</v>
      </c>
      <c r="BH99" s="145">
        <f>IF($N$99="sníž. přenesená",$J$99,0)</f>
        <v>0</v>
      </c>
      <c r="BI99" s="145">
        <f>IF($N$99="nulová",$J$99,0)</f>
        <v>0</v>
      </c>
      <c r="BJ99" s="82" t="s">
        <v>75</v>
      </c>
      <c r="BK99" s="145">
        <f>ROUND($I$99*$H$99,2)</f>
        <v>0</v>
      </c>
      <c r="BL99" s="82" t="s">
        <v>565</v>
      </c>
      <c r="BM99" s="82" t="s">
        <v>1143</v>
      </c>
    </row>
    <row r="100" spans="2:47" s="6" customFormat="1" ht="14.25" customHeight="1">
      <c r="B100" s="85"/>
      <c r="D100" s="146" t="s">
        <v>169</v>
      </c>
      <c r="F100" s="147" t="s">
        <v>1142</v>
      </c>
      <c r="L100" s="85"/>
      <c r="M100" s="148"/>
      <c r="T100" s="149"/>
      <c r="AT100" s="6" t="s">
        <v>169</v>
      </c>
      <c r="AU100" s="6" t="s">
        <v>77</v>
      </c>
    </row>
    <row r="101" spans="2:65" s="6" customFormat="1" ht="13.5" customHeight="1">
      <c r="B101" s="85"/>
      <c r="C101" s="134" t="s">
        <v>184</v>
      </c>
      <c r="D101" s="134" t="s">
        <v>162</v>
      </c>
      <c r="E101" s="135" t="s">
        <v>1144</v>
      </c>
      <c r="F101" s="136" t="s">
        <v>1145</v>
      </c>
      <c r="G101" s="137" t="s">
        <v>1124</v>
      </c>
      <c r="H101" s="138">
        <v>2</v>
      </c>
      <c r="I101" s="139"/>
      <c r="J101" s="140">
        <f>ROUND($I$101*$H$101,2)</f>
        <v>0</v>
      </c>
      <c r="K101" s="136"/>
      <c r="L101" s="85"/>
      <c r="M101" s="141"/>
      <c r="N101" s="142" t="s">
        <v>39</v>
      </c>
      <c r="P101" s="143">
        <f>$O$101*$H$101</f>
        <v>0</v>
      </c>
      <c r="Q101" s="143">
        <v>0</v>
      </c>
      <c r="R101" s="143">
        <f>$Q$101*$H$101</f>
        <v>0</v>
      </c>
      <c r="S101" s="143">
        <v>0</v>
      </c>
      <c r="T101" s="144">
        <f>$S$101*$H$101</f>
        <v>0</v>
      </c>
      <c r="AR101" s="82" t="s">
        <v>565</v>
      </c>
      <c r="AT101" s="82" t="s">
        <v>162</v>
      </c>
      <c r="AU101" s="82" t="s">
        <v>77</v>
      </c>
      <c r="AY101" s="6" t="s">
        <v>159</v>
      </c>
      <c r="BE101" s="145">
        <f>IF($N$101="základní",$J$101,0)</f>
        <v>0</v>
      </c>
      <c r="BF101" s="145">
        <f>IF($N$101="snížená",$J$101,0)</f>
        <v>0</v>
      </c>
      <c r="BG101" s="145">
        <f>IF($N$101="zákl. přenesená",$J$101,0)</f>
        <v>0</v>
      </c>
      <c r="BH101" s="145">
        <f>IF($N$101="sníž. přenesená",$J$101,0)</f>
        <v>0</v>
      </c>
      <c r="BI101" s="145">
        <f>IF($N$101="nulová",$J$101,0)</f>
        <v>0</v>
      </c>
      <c r="BJ101" s="82" t="s">
        <v>75</v>
      </c>
      <c r="BK101" s="145">
        <f>ROUND($I$101*$H$101,2)</f>
        <v>0</v>
      </c>
      <c r="BL101" s="82" t="s">
        <v>565</v>
      </c>
      <c r="BM101" s="82" t="s">
        <v>1146</v>
      </c>
    </row>
    <row r="102" spans="2:47" s="6" customFormat="1" ht="14.25" customHeight="1">
      <c r="B102" s="85"/>
      <c r="D102" s="146" t="s">
        <v>169</v>
      </c>
      <c r="F102" s="147" t="s">
        <v>1145</v>
      </c>
      <c r="L102" s="85"/>
      <c r="M102" s="148"/>
      <c r="T102" s="149"/>
      <c r="AT102" s="6" t="s">
        <v>169</v>
      </c>
      <c r="AU102" s="6" t="s">
        <v>77</v>
      </c>
    </row>
    <row r="103" spans="2:65" s="6" customFormat="1" ht="13.5" customHeight="1">
      <c r="B103" s="85"/>
      <c r="C103" s="134" t="s">
        <v>211</v>
      </c>
      <c r="D103" s="134" t="s">
        <v>162</v>
      </c>
      <c r="E103" s="135" t="s">
        <v>1147</v>
      </c>
      <c r="F103" s="136" t="s">
        <v>1127</v>
      </c>
      <c r="G103" s="137" t="s">
        <v>165</v>
      </c>
      <c r="H103" s="138">
        <v>10</v>
      </c>
      <c r="I103" s="139"/>
      <c r="J103" s="140">
        <f>ROUND($I$103*$H$103,2)</f>
        <v>0</v>
      </c>
      <c r="K103" s="136"/>
      <c r="L103" s="85"/>
      <c r="M103" s="141"/>
      <c r="N103" s="142" t="s">
        <v>39</v>
      </c>
      <c r="P103" s="143">
        <f>$O$103*$H$103</f>
        <v>0</v>
      </c>
      <c r="Q103" s="143">
        <v>0</v>
      </c>
      <c r="R103" s="143">
        <f>$Q$103*$H$103</f>
        <v>0</v>
      </c>
      <c r="S103" s="143">
        <v>0</v>
      </c>
      <c r="T103" s="144">
        <f>$S$103*$H$103</f>
        <v>0</v>
      </c>
      <c r="AR103" s="82" t="s">
        <v>565</v>
      </c>
      <c r="AT103" s="82" t="s">
        <v>162</v>
      </c>
      <c r="AU103" s="82" t="s">
        <v>77</v>
      </c>
      <c r="AY103" s="6" t="s">
        <v>159</v>
      </c>
      <c r="BE103" s="145">
        <f>IF($N$103="základní",$J$103,0)</f>
        <v>0</v>
      </c>
      <c r="BF103" s="145">
        <f>IF($N$103="snížená",$J$103,0)</f>
        <v>0</v>
      </c>
      <c r="BG103" s="145">
        <f>IF($N$103="zákl. přenesená",$J$103,0)</f>
        <v>0</v>
      </c>
      <c r="BH103" s="145">
        <f>IF($N$103="sníž. přenesená",$J$103,0)</f>
        <v>0</v>
      </c>
      <c r="BI103" s="145">
        <f>IF($N$103="nulová",$J$103,0)</f>
        <v>0</v>
      </c>
      <c r="BJ103" s="82" t="s">
        <v>75</v>
      </c>
      <c r="BK103" s="145">
        <f>ROUND($I$103*$H$103,2)</f>
        <v>0</v>
      </c>
      <c r="BL103" s="82" t="s">
        <v>565</v>
      </c>
      <c r="BM103" s="82" t="s">
        <v>1148</v>
      </c>
    </row>
    <row r="104" spans="2:47" s="6" customFormat="1" ht="14.25" customHeight="1">
      <c r="B104" s="85"/>
      <c r="D104" s="146" t="s">
        <v>169</v>
      </c>
      <c r="F104" s="147" t="s">
        <v>1127</v>
      </c>
      <c r="L104" s="85"/>
      <c r="M104" s="148"/>
      <c r="T104" s="149"/>
      <c r="AT104" s="6" t="s">
        <v>169</v>
      </c>
      <c r="AU104" s="6" t="s">
        <v>77</v>
      </c>
    </row>
    <row r="105" spans="2:65" s="6" customFormat="1" ht="13.5" customHeight="1">
      <c r="B105" s="85"/>
      <c r="C105" s="134" t="s">
        <v>219</v>
      </c>
      <c r="D105" s="134" t="s">
        <v>162</v>
      </c>
      <c r="E105" s="135" t="s">
        <v>1149</v>
      </c>
      <c r="F105" s="136" t="s">
        <v>1150</v>
      </c>
      <c r="G105" s="137" t="s">
        <v>1124</v>
      </c>
      <c r="H105" s="138">
        <v>6</v>
      </c>
      <c r="I105" s="139"/>
      <c r="J105" s="140">
        <f>ROUND($I$105*$H$105,2)</f>
        <v>0</v>
      </c>
      <c r="K105" s="136"/>
      <c r="L105" s="85"/>
      <c r="M105" s="141"/>
      <c r="N105" s="142" t="s">
        <v>39</v>
      </c>
      <c r="P105" s="143">
        <f>$O$105*$H$105</f>
        <v>0</v>
      </c>
      <c r="Q105" s="143">
        <v>0</v>
      </c>
      <c r="R105" s="143">
        <f>$Q$105*$H$105</f>
        <v>0</v>
      </c>
      <c r="S105" s="143">
        <v>0</v>
      </c>
      <c r="T105" s="144">
        <f>$S$105*$H$105</f>
        <v>0</v>
      </c>
      <c r="AR105" s="82" t="s">
        <v>565</v>
      </c>
      <c r="AT105" s="82" t="s">
        <v>162</v>
      </c>
      <c r="AU105" s="82" t="s">
        <v>77</v>
      </c>
      <c r="AY105" s="6" t="s">
        <v>159</v>
      </c>
      <c r="BE105" s="145">
        <f>IF($N$105="základní",$J$105,0)</f>
        <v>0</v>
      </c>
      <c r="BF105" s="145">
        <f>IF($N$105="snížená",$J$105,0)</f>
        <v>0</v>
      </c>
      <c r="BG105" s="145">
        <f>IF($N$105="zákl. přenesená",$J$105,0)</f>
        <v>0</v>
      </c>
      <c r="BH105" s="145">
        <f>IF($N$105="sníž. přenesená",$J$105,0)</f>
        <v>0</v>
      </c>
      <c r="BI105" s="145">
        <f>IF($N$105="nulová",$J$105,0)</f>
        <v>0</v>
      </c>
      <c r="BJ105" s="82" t="s">
        <v>75</v>
      </c>
      <c r="BK105" s="145">
        <f>ROUND($I$105*$H$105,2)</f>
        <v>0</v>
      </c>
      <c r="BL105" s="82" t="s">
        <v>565</v>
      </c>
      <c r="BM105" s="82" t="s">
        <v>1151</v>
      </c>
    </row>
    <row r="106" spans="2:47" s="6" customFormat="1" ht="14.25" customHeight="1">
      <c r="B106" s="85"/>
      <c r="D106" s="146" t="s">
        <v>169</v>
      </c>
      <c r="F106" s="147" t="s">
        <v>1150</v>
      </c>
      <c r="L106" s="85"/>
      <c r="M106" s="148"/>
      <c r="T106" s="149"/>
      <c r="AT106" s="6" t="s">
        <v>169</v>
      </c>
      <c r="AU106" s="6" t="s">
        <v>77</v>
      </c>
    </row>
    <row r="107" spans="2:47" s="6" customFormat="1" ht="28.5" customHeight="1">
      <c r="B107" s="85"/>
      <c r="D107" s="151" t="s">
        <v>441</v>
      </c>
      <c r="F107" s="178" t="s">
        <v>1152</v>
      </c>
      <c r="L107" s="85"/>
      <c r="M107" s="148"/>
      <c r="T107" s="149"/>
      <c r="AT107" s="6" t="s">
        <v>441</v>
      </c>
      <c r="AU107" s="6" t="s">
        <v>77</v>
      </c>
    </row>
    <row r="108" spans="2:65" s="6" customFormat="1" ht="24" customHeight="1">
      <c r="B108" s="85"/>
      <c r="C108" s="134" t="s">
        <v>226</v>
      </c>
      <c r="D108" s="134" t="s">
        <v>162</v>
      </c>
      <c r="E108" s="135" t="s">
        <v>1153</v>
      </c>
      <c r="F108" s="136" t="s">
        <v>1154</v>
      </c>
      <c r="G108" s="137" t="s">
        <v>479</v>
      </c>
      <c r="H108" s="138">
        <v>1</v>
      </c>
      <c r="I108" s="139"/>
      <c r="J108" s="140">
        <f>ROUND($I$108*$H$108,2)</f>
        <v>0</v>
      </c>
      <c r="K108" s="136"/>
      <c r="L108" s="85"/>
      <c r="M108" s="141"/>
      <c r="N108" s="142" t="s">
        <v>39</v>
      </c>
      <c r="P108" s="143">
        <f>$O$108*$H$108</f>
        <v>0</v>
      </c>
      <c r="Q108" s="143">
        <v>0</v>
      </c>
      <c r="R108" s="143">
        <f>$Q$108*$H$108</f>
        <v>0</v>
      </c>
      <c r="S108" s="143">
        <v>0</v>
      </c>
      <c r="T108" s="144">
        <f>$S$108*$H$108</f>
        <v>0</v>
      </c>
      <c r="AR108" s="82" t="s">
        <v>565</v>
      </c>
      <c r="AT108" s="82" t="s">
        <v>162</v>
      </c>
      <c r="AU108" s="82" t="s">
        <v>77</v>
      </c>
      <c r="AY108" s="6" t="s">
        <v>159</v>
      </c>
      <c r="BE108" s="145">
        <f>IF($N$108="základní",$J$108,0)</f>
        <v>0</v>
      </c>
      <c r="BF108" s="145">
        <f>IF($N$108="snížená",$J$108,0)</f>
        <v>0</v>
      </c>
      <c r="BG108" s="145">
        <f>IF($N$108="zákl. přenesená",$J$108,0)</f>
        <v>0</v>
      </c>
      <c r="BH108" s="145">
        <f>IF($N$108="sníž. přenesená",$J$108,0)</f>
        <v>0</v>
      </c>
      <c r="BI108" s="145">
        <f>IF($N$108="nulová",$J$108,0)</f>
        <v>0</v>
      </c>
      <c r="BJ108" s="82" t="s">
        <v>75</v>
      </c>
      <c r="BK108" s="145">
        <f>ROUND($I$108*$H$108,2)</f>
        <v>0</v>
      </c>
      <c r="BL108" s="82" t="s">
        <v>565</v>
      </c>
      <c r="BM108" s="82" t="s">
        <v>1155</v>
      </c>
    </row>
    <row r="109" spans="2:47" s="6" customFormat="1" ht="24.75" customHeight="1">
      <c r="B109" s="85"/>
      <c r="D109" s="146" t="s">
        <v>169</v>
      </c>
      <c r="F109" s="147" t="s">
        <v>1154</v>
      </c>
      <c r="L109" s="85"/>
      <c r="M109" s="148"/>
      <c r="T109" s="149"/>
      <c r="AT109" s="6" t="s">
        <v>169</v>
      </c>
      <c r="AU109" s="6" t="s">
        <v>77</v>
      </c>
    </row>
    <row r="110" spans="2:47" s="6" customFormat="1" ht="28.5" customHeight="1">
      <c r="B110" s="85"/>
      <c r="D110" s="151" t="s">
        <v>441</v>
      </c>
      <c r="F110" s="178" t="s">
        <v>1152</v>
      </c>
      <c r="L110" s="85"/>
      <c r="M110" s="148"/>
      <c r="T110" s="149"/>
      <c r="AT110" s="6" t="s">
        <v>441</v>
      </c>
      <c r="AU110" s="6" t="s">
        <v>77</v>
      </c>
    </row>
    <row r="111" spans="2:65" s="6" customFormat="1" ht="13.5" customHeight="1">
      <c r="B111" s="85"/>
      <c r="C111" s="134" t="s">
        <v>240</v>
      </c>
      <c r="D111" s="134" t="s">
        <v>162</v>
      </c>
      <c r="E111" s="135" t="s">
        <v>1156</v>
      </c>
      <c r="F111" s="136" t="s">
        <v>1157</v>
      </c>
      <c r="G111" s="137" t="s">
        <v>413</v>
      </c>
      <c r="H111" s="138">
        <v>1</v>
      </c>
      <c r="I111" s="139"/>
      <c r="J111" s="140">
        <f>ROUND($I$111*$H$111,2)</f>
        <v>0</v>
      </c>
      <c r="K111" s="136"/>
      <c r="L111" s="85"/>
      <c r="M111" s="141"/>
      <c r="N111" s="142" t="s">
        <v>39</v>
      </c>
      <c r="P111" s="143">
        <f>$O$111*$H$111</f>
        <v>0</v>
      </c>
      <c r="Q111" s="143">
        <v>0</v>
      </c>
      <c r="R111" s="143">
        <f>$Q$111*$H$111</f>
        <v>0</v>
      </c>
      <c r="S111" s="143">
        <v>0</v>
      </c>
      <c r="T111" s="144">
        <f>$S$111*$H$111</f>
        <v>0</v>
      </c>
      <c r="AR111" s="82" t="s">
        <v>565</v>
      </c>
      <c r="AT111" s="82" t="s">
        <v>162</v>
      </c>
      <c r="AU111" s="82" t="s">
        <v>77</v>
      </c>
      <c r="AY111" s="6" t="s">
        <v>159</v>
      </c>
      <c r="BE111" s="145">
        <f>IF($N$111="základní",$J$111,0)</f>
        <v>0</v>
      </c>
      <c r="BF111" s="145">
        <f>IF($N$111="snížená",$J$111,0)</f>
        <v>0</v>
      </c>
      <c r="BG111" s="145">
        <f>IF($N$111="zákl. přenesená",$J$111,0)</f>
        <v>0</v>
      </c>
      <c r="BH111" s="145">
        <f>IF($N$111="sníž. přenesená",$J$111,0)</f>
        <v>0</v>
      </c>
      <c r="BI111" s="145">
        <f>IF($N$111="nulová",$J$111,0)</f>
        <v>0</v>
      </c>
      <c r="BJ111" s="82" t="s">
        <v>75</v>
      </c>
      <c r="BK111" s="145">
        <f>ROUND($I$111*$H$111,2)</f>
        <v>0</v>
      </c>
      <c r="BL111" s="82" t="s">
        <v>565</v>
      </c>
      <c r="BM111" s="82" t="s">
        <v>1158</v>
      </c>
    </row>
    <row r="112" spans="2:47" s="6" customFormat="1" ht="14.25" customHeight="1">
      <c r="B112" s="85"/>
      <c r="D112" s="146" t="s">
        <v>169</v>
      </c>
      <c r="F112" s="147" t="s">
        <v>1157</v>
      </c>
      <c r="L112" s="85"/>
      <c r="M112" s="148"/>
      <c r="T112" s="149"/>
      <c r="AT112" s="6" t="s">
        <v>169</v>
      </c>
      <c r="AU112" s="6" t="s">
        <v>77</v>
      </c>
    </row>
    <row r="113" spans="2:65" s="6" customFormat="1" ht="13.5" customHeight="1">
      <c r="B113" s="85"/>
      <c r="C113" s="134" t="s">
        <v>252</v>
      </c>
      <c r="D113" s="134" t="s">
        <v>162</v>
      </c>
      <c r="E113" s="135" t="s">
        <v>1159</v>
      </c>
      <c r="F113" s="136" t="s">
        <v>1160</v>
      </c>
      <c r="G113" s="137" t="s">
        <v>413</v>
      </c>
      <c r="H113" s="138">
        <v>1</v>
      </c>
      <c r="I113" s="139"/>
      <c r="J113" s="140">
        <f>ROUND($I$113*$H$113,2)</f>
        <v>0</v>
      </c>
      <c r="K113" s="136"/>
      <c r="L113" s="85"/>
      <c r="M113" s="141"/>
      <c r="N113" s="142" t="s">
        <v>39</v>
      </c>
      <c r="P113" s="143">
        <f>$O$113*$H$113</f>
        <v>0</v>
      </c>
      <c r="Q113" s="143">
        <v>0</v>
      </c>
      <c r="R113" s="143">
        <f>$Q$113*$H$113</f>
        <v>0</v>
      </c>
      <c r="S113" s="143">
        <v>0</v>
      </c>
      <c r="T113" s="144">
        <f>$S$113*$H$113</f>
        <v>0</v>
      </c>
      <c r="AR113" s="82" t="s">
        <v>565</v>
      </c>
      <c r="AT113" s="82" t="s">
        <v>162</v>
      </c>
      <c r="AU113" s="82" t="s">
        <v>77</v>
      </c>
      <c r="AY113" s="6" t="s">
        <v>159</v>
      </c>
      <c r="BE113" s="145">
        <f>IF($N$113="základní",$J$113,0)</f>
        <v>0</v>
      </c>
      <c r="BF113" s="145">
        <f>IF($N$113="snížená",$J$113,0)</f>
        <v>0</v>
      </c>
      <c r="BG113" s="145">
        <f>IF($N$113="zákl. přenesená",$J$113,0)</f>
        <v>0</v>
      </c>
      <c r="BH113" s="145">
        <f>IF($N$113="sníž. přenesená",$J$113,0)</f>
        <v>0</v>
      </c>
      <c r="BI113" s="145">
        <f>IF($N$113="nulová",$J$113,0)</f>
        <v>0</v>
      </c>
      <c r="BJ113" s="82" t="s">
        <v>75</v>
      </c>
      <c r="BK113" s="145">
        <f>ROUND($I$113*$H$113,2)</f>
        <v>0</v>
      </c>
      <c r="BL113" s="82" t="s">
        <v>565</v>
      </c>
      <c r="BM113" s="82" t="s">
        <v>1161</v>
      </c>
    </row>
    <row r="114" spans="2:47" s="6" customFormat="1" ht="14.25" customHeight="1">
      <c r="B114" s="85"/>
      <c r="D114" s="146" t="s">
        <v>169</v>
      </c>
      <c r="F114" s="147" t="s">
        <v>1160</v>
      </c>
      <c r="L114" s="85"/>
      <c r="M114" s="148"/>
      <c r="T114" s="149"/>
      <c r="AT114" s="6" t="s">
        <v>169</v>
      </c>
      <c r="AU114" s="6" t="s">
        <v>77</v>
      </c>
    </row>
    <row r="115" spans="2:65" s="6" customFormat="1" ht="34.5" customHeight="1">
      <c r="B115" s="85"/>
      <c r="C115" s="134" t="s">
        <v>259</v>
      </c>
      <c r="D115" s="134" t="s">
        <v>162</v>
      </c>
      <c r="E115" s="135" t="s">
        <v>1162</v>
      </c>
      <c r="F115" s="136" t="s">
        <v>1163</v>
      </c>
      <c r="G115" s="137" t="s">
        <v>413</v>
      </c>
      <c r="H115" s="138">
        <v>1</v>
      </c>
      <c r="I115" s="139"/>
      <c r="J115" s="140">
        <f>ROUND($I$115*$H$115,2)</f>
        <v>0</v>
      </c>
      <c r="K115" s="136"/>
      <c r="L115" s="85"/>
      <c r="M115" s="141"/>
      <c r="N115" s="142" t="s">
        <v>39</v>
      </c>
      <c r="P115" s="143">
        <f>$O$115*$H$115</f>
        <v>0</v>
      </c>
      <c r="Q115" s="143">
        <v>0</v>
      </c>
      <c r="R115" s="143">
        <f>$Q$115*$H$115</f>
        <v>0</v>
      </c>
      <c r="S115" s="143">
        <v>0</v>
      </c>
      <c r="T115" s="144">
        <f>$S$115*$H$115</f>
        <v>0</v>
      </c>
      <c r="AR115" s="82" t="s">
        <v>565</v>
      </c>
      <c r="AT115" s="82" t="s">
        <v>162</v>
      </c>
      <c r="AU115" s="82" t="s">
        <v>77</v>
      </c>
      <c r="AY115" s="6" t="s">
        <v>159</v>
      </c>
      <c r="BE115" s="145">
        <f>IF($N$115="základní",$J$115,0)</f>
        <v>0</v>
      </c>
      <c r="BF115" s="145">
        <f>IF($N$115="snížená",$J$115,0)</f>
        <v>0</v>
      </c>
      <c r="BG115" s="145">
        <f>IF($N$115="zákl. přenesená",$J$115,0)</f>
        <v>0</v>
      </c>
      <c r="BH115" s="145">
        <f>IF($N$115="sníž. přenesená",$J$115,0)</f>
        <v>0</v>
      </c>
      <c r="BI115" s="145">
        <f>IF($N$115="nulová",$J$115,0)</f>
        <v>0</v>
      </c>
      <c r="BJ115" s="82" t="s">
        <v>75</v>
      </c>
      <c r="BK115" s="145">
        <f>ROUND($I$115*$H$115,2)</f>
        <v>0</v>
      </c>
      <c r="BL115" s="82" t="s">
        <v>565</v>
      </c>
      <c r="BM115" s="82" t="s">
        <v>1164</v>
      </c>
    </row>
    <row r="116" spans="2:47" s="6" customFormat="1" ht="36" customHeight="1">
      <c r="B116" s="85"/>
      <c r="D116" s="146" t="s">
        <v>169</v>
      </c>
      <c r="F116" s="147" t="s">
        <v>1163</v>
      </c>
      <c r="L116" s="85"/>
      <c r="M116" s="148"/>
      <c r="T116" s="149"/>
      <c r="AT116" s="6" t="s">
        <v>169</v>
      </c>
      <c r="AU116" s="6" t="s">
        <v>77</v>
      </c>
    </row>
    <row r="117" spans="2:65" s="6" customFormat="1" ht="13.5" customHeight="1">
      <c r="B117" s="85"/>
      <c r="C117" s="134" t="s">
        <v>8</v>
      </c>
      <c r="D117" s="134" t="s">
        <v>162</v>
      </c>
      <c r="E117" s="135" t="s">
        <v>1165</v>
      </c>
      <c r="F117" s="136" t="s">
        <v>1166</v>
      </c>
      <c r="G117" s="137" t="s">
        <v>413</v>
      </c>
      <c r="H117" s="138">
        <v>1</v>
      </c>
      <c r="I117" s="139"/>
      <c r="J117" s="140">
        <f>ROUND($I$117*$H$117,2)</f>
        <v>0</v>
      </c>
      <c r="K117" s="136"/>
      <c r="L117" s="85"/>
      <c r="M117" s="141"/>
      <c r="N117" s="142" t="s">
        <v>39</v>
      </c>
      <c r="P117" s="143">
        <f>$O$117*$H$117</f>
        <v>0</v>
      </c>
      <c r="Q117" s="143">
        <v>0</v>
      </c>
      <c r="R117" s="143">
        <f>$Q$117*$H$117</f>
        <v>0</v>
      </c>
      <c r="S117" s="143">
        <v>0</v>
      </c>
      <c r="T117" s="144">
        <f>$S$117*$H$117</f>
        <v>0</v>
      </c>
      <c r="AR117" s="82" t="s">
        <v>565</v>
      </c>
      <c r="AT117" s="82" t="s">
        <v>162</v>
      </c>
      <c r="AU117" s="82" t="s">
        <v>77</v>
      </c>
      <c r="AY117" s="6" t="s">
        <v>159</v>
      </c>
      <c r="BE117" s="145">
        <f>IF($N$117="základní",$J$117,0)</f>
        <v>0</v>
      </c>
      <c r="BF117" s="145">
        <f>IF($N$117="snížená",$J$117,0)</f>
        <v>0</v>
      </c>
      <c r="BG117" s="145">
        <f>IF($N$117="zákl. přenesená",$J$117,0)</f>
        <v>0</v>
      </c>
      <c r="BH117" s="145">
        <f>IF($N$117="sníž. přenesená",$J$117,0)</f>
        <v>0</v>
      </c>
      <c r="BI117" s="145">
        <f>IF($N$117="nulová",$J$117,0)</f>
        <v>0</v>
      </c>
      <c r="BJ117" s="82" t="s">
        <v>75</v>
      </c>
      <c r="BK117" s="145">
        <f>ROUND($I$117*$H$117,2)</f>
        <v>0</v>
      </c>
      <c r="BL117" s="82" t="s">
        <v>565</v>
      </c>
      <c r="BM117" s="82" t="s">
        <v>1167</v>
      </c>
    </row>
    <row r="118" spans="2:47" s="6" customFormat="1" ht="14.25" customHeight="1">
      <c r="B118" s="85"/>
      <c r="D118" s="146" t="s">
        <v>169</v>
      </c>
      <c r="F118" s="147" t="s">
        <v>1166</v>
      </c>
      <c r="L118" s="85"/>
      <c r="M118" s="148"/>
      <c r="T118" s="149"/>
      <c r="AT118" s="6" t="s">
        <v>169</v>
      </c>
      <c r="AU118" s="6" t="s">
        <v>77</v>
      </c>
    </row>
    <row r="119" spans="2:65" s="6" customFormat="1" ht="24" customHeight="1">
      <c r="B119" s="85"/>
      <c r="C119" s="134" t="s">
        <v>268</v>
      </c>
      <c r="D119" s="134" t="s">
        <v>162</v>
      </c>
      <c r="E119" s="135" t="s">
        <v>1168</v>
      </c>
      <c r="F119" s="136" t="s">
        <v>1169</v>
      </c>
      <c r="G119" s="137" t="s">
        <v>413</v>
      </c>
      <c r="H119" s="138">
        <v>1</v>
      </c>
      <c r="I119" s="139"/>
      <c r="J119" s="140">
        <f>ROUND($I$119*$H$119,2)</f>
        <v>0</v>
      </c>
      <c r="K119" s="136"/>
      <c r="L119" s="85"/>
      <c r="M119" s="141"/>
      <c r="N119" s="142" t="s">
        <v>39</v>
      </c>
      <c r="P119" s="143">
        <f>$O$119*$H$119</f>
        <v>0</v>
      </c>
      <c r="Q119" s="143">
        <v>0</v>
      </c>
      <c r="R119" s="143">
        <f>$Q$119*$H$119</f>
        <v>0</v>
      </c>
      <c r="S119" s="143">
        <v>0</v>
      </c>
      <c r="T119" s="144">
        <f>$S$119*$H$119</f>
        <v>0</v>
      </c>
      <c r="AR119" s="82" t="s">
        <v>565</v>
      </c>
      <c r="AT119" s="82" t="s">
        <v>162</v>
      </c>
      <c r="AU119" s="82" t="s">
        <v>77</v>
      </c>
      <c r="AY119" s="6" t="s">
        <v>159</v>
      </c>
      <c r="BE119" s="145">
        <f>IF($N$119="základní",$J$119,0)</f>
        <v>0</v>
      </c>
      <c r="BF119" s="145">
        <f>IF($N$119="snížená",$J$119,0)</f>
        <v>0</v>
      </c>
      <c r="BG119" s="145">
        <f>IF($N$119="zákl. přenesená",$J$119,0)</f>
        <v>0</v>
      </c>
      <c r="BH119" s="145">
        <f>IF($N$119="sníž. přenesená",$J$119,0)</f>
        <v>0</v>
      </c>
      <c r="BI119" s="145">
        <f>IF($N$119="nulová",$J$119,0)</f>
        <v>0</v>
      </c>
      <c r="BJ119" s="82" t="s">
        <v>75</v>
      </c>
      <c r="BK119" s="145">
        <f>ROUND($I$119*$H$119,2)</f>
        <v>0</v>
      </c>
      <c r="BL119" s="82" t="s">
        <v>565</v>
      </c>
      <c r="BM119" s="82" t="s">
        <v>1170</v>
      </c>
    </row>
    <row r="120" spans="2:47" s="6" customFormat="1" ht="24.75" customHeight="1">
      <c r="B120" s="85"/>
      <c r="D120" s="146" t="s">
        <v>169</v>
      </c>
      <c r="F120" s="147" t="s">
        <v>1169</v>
      </c>
      <c r="L120" s="85"/>
      <c r="M120" s="148"/>
      <c r="T120" s="149"/>
      <c r="AT120" s="6" t="s">
        <v>169</v>
      </c>
      <c r="AU120" s="6" t="s">
        <v>77</v>
      </c>
    </row>
    <row r="121" spans="2:65" s="6" customFormat="1" ht="13.5" customHeight="1">
      <c r="B121" s="85"/>
      <c r="C121" s="134" t="s">
        <v>273</v>
      </c>
      <c r="D121" s="134" t="s">
        <v>162</v>
      </c>
      <c r="E121" s="135" t="s">
        <v>1171</v>
      </c>
      <c r="F121" s="136" t="s">
        <v>1166</v>
      </c>
      <c r="G121" s="137" t="s">
        <v>413</v>
      </c>
      <c r="H121" s="138">
        <v>1</v>
      </c>
      <c r="I121" s="139"/>
      <c r="J121" s="140">
        <f>ROUND($I$121*$H$121,2)</f>
        <v>0</v>
      </c>
      <c r="K121" s="136"/>
      <c r="L121" s="85"/>
      <c r="M121" s="141"/>
      <c r="N121" s="142" t="s">
        <v>39</v>
      </c>
      <c r="P121" s="143">
        <f>$O$121*$H$121</f>
        <v>0</v>
      </c>
      <c r="Q121" s="143">
        <v>0</v>
      </c>
      <c r="R121" s="143">
        <f>$Q$121*$H$121</f>
        <v>0</v>
      </c>
      <c r="S121" s="143">
        <v>0</v>
      </c>
      <c r="T121" s="144">
        <f>$S$121*$H$121</f>
        <v>0</v>
      </c>
      <c r="AR121" s="82" t="s">
        <v>565</v>
      </c>
      <c r="AT121" s="82" t="s">
        <v>162</v>
      </c>
      <c r="AU121" s="82" t="s">
        <v>77</v>
      </c>
      <c r="AY121" s="6" t="s">
        <v>159</v>
      </c>
      <c r="BE121" s="145">
        <f>IF($N$121="základní",$J$121,0)</f>
        <v>0</v>
      </c>
      <c r="BF121" s="145">
        <f>IF($N$121="snížená",$J$121,0)</f>
        <v>0</v>
      </c>
      <c r="BG121" s="145">
        <f>IF($N$121="zákl. přenesená",$J$121,0)</f>
        <v>0</v>
      </c>
      <c r="BH121" s="145">
        <f>IF($N$121="sníž. přenesená",$J$121,0)</f>
        <v>0</v>
      </c>
      <c r="BI121" s="145">
        <f>IF($N$121="nulová",$J$121,0)</f>
        <v>0</v>
      </c>
      <c r="BJ121" s="82" t="s">
        <v>75</v>
      </c>
      <c r="BK121" s="145">
        <f>ROUND($I$121*$H$121,2)</f>
        <v>0</v>
      </c>
      <c r="BL121" s="82" t="s">
        <v>565</v>
      </c>
      <c r="BM121" s="82" t="s">
        <v>1172</v>
      </c>
    </row>
    <row r="122" spans="2:47" s="6" customFormat="1" ht="14.25" customHeight="1">
      <c r="B122" s="85"/>
      <c r="D122" s="146" t="s">
        <v>169</v>
      </c>
      <c r="F122" s="147" t="s">
        <v>1166</v>
      </c>
      <c r="L122" s="85"/>
      <c r="M122" s="148"/>
      <c r="T122" s="149"/>
      <c r="AT122" s="6" t="s">
        <v>169</v>
      </c>
      <c r="AU122" s="6" t="s">
        <v>77</v>
      </c>
    </row>
    <row r="123" spans="2:65" s="6" customFormat="1" ht="13.5" customHeight="1">
      <c r="B123" s="85"/>
      <c r="C123" s="134" t="s">
        <v>278</v>
      </c>
      <c r="D123" s="134" t="s">
        <v>162</v>
      </c>
      <c r="E123" s="135" t="s">
        <v>1173</v>
      </c>
      <c r="F123" s="136" t="s">
        <v>1174</v>
      </c>
      <c r="G123" s="137" t="s">
        <v>413</v>
      </c>
      <c r="H123" s="138">
        <v>1</v>
      </c>
      <c r="I123" s="139"/>
      <c r="J123" s="140">
        <f>ROUND($I$123*$H$123,2)</f>
        <v>0</v>
      </c>
      <c r="K123" s="136"/>
      <c r="L123" s="85"/>
      <c r="M123" s="141"/>
      <c r="N123" s="142" t="s">
        <v>39</v>
      </c>
      <c r="P123" s="143">
        <f>$O$123*$H$123</f>
        <v>0</v>
      </c>
      <c r="Q123" s="143">
        <v>0</v>
      </c>
      <c r="R123" s="143">
        <f>$Q$123*$H$123</f>
        <v>0</v>
      </c>
      <c r="S123" s="143">
        <v>0</v>
      </c>
      <c r="T123" s="144">
        <f>$S$123*$H$123</f>
        <v>0</v>
      </c>
      <c r="AR123" s="82" t="s">
        <v>565</v>
      </c>
      <c r="AT123" s="82" t="s">
        <v>162</v>
      </c>
      <c r="AU123" s="82" t="s">
        <v>77</v>
      </c>
      <c r="AY123" s="6" t="s">
        <v>159</v>
      </c>
      <c r="BE123" s="145">
        <f>IF($N$123="základní",$J$123,0)</f>
        <v>0</v>
      </c>
      <c r="BF123" s="145">
        <f>IF($N$123="snížená",$J$123,0)</f>
        <v>0</v>
      </c>
      <c r="BG123" s="145">
        <f>IF($N$123="zákl. přenesená",$J$123,0)</f>
        <v>0</v>
      </c>
      <c r="BH123" s="145">
        <f>IF($N$123="sníž. přenesená",$J$123,0)</f>
        <v>0</v>
      </c>
      <c r="BI123" s="145">
        <f>IF($N$123="nulová",$J$123,0)</f>
        <v>0</v>
      </c>
      <c r="BJ123" s="82" t="s">
        <v>75</v>
      </c>
      <c r="BK123" s="145">
        <f>ROUND($I$123*$H$123,2)</f>
        <v>0</v>
      </c>
      <c r="BL123" s="82" t="s">
        <v>565</v>
      </c>
      <c r="BM123" s="82" t="s">
        <v>1175</v>
      </c>
    </row>
    <row r="124" spans="2:47" s="6" customFormat="1" ht="14.25" customHeight="1">
      <c r="B124" s="85"/>
      <c r="D124" s="146" t="s">
        <v>169</v>
      </c>
      <c r="F124" s="147" t="s">
        <v>1174</v>
      </c>
      <c r="L124" s="85"/>
      <c r="M124" s="148"/>
      <c r="T124" s="149"/>
      <c r="AT124" s="6" t="s">
        <v>169</v>
      </c>
      <c r="AU124" s="6" t="s">
        <v>77</v>
      </c>
    </row>
    <row r="125" spans="2:65" s="6" customFormat="1" ht="13.5" customHeight="1">
      <c r="B125" s="85"/>
      <c r="C125" s="134" t="s">
        <v>284</v>
      </c>
      <c r="D125" s="134" t="s">
        <v>162</v>
      </c>
      <c r="E125" s="135" t="s">
        <v>1176</v>
      </c>
      <c r="F125" s="136" t="s">
        <v>1177</v>
      </c>
      <c r="G125" s="137" t="s">
        <v>413</v>
      </c>
      <c r="H125" s="138">
        <v>1</v>
      </c>
      <c r="I125" s="139"/>
      <c r="J125" s="140">
        <f>ROUND($I$125*$H$125,2)</f>
        <v>0</v>
      </c>
      <c r="K125" s="136"/>
      <c r="L125" s="85"/>
      <c r="M125" s="141"/>
      <c r="N125" s="142" t="s">
        <v>39</v>
      </c>
      <c r="P125" s="143">
        <f>$O$125*$H$125</f>
        <v>0</v>
      </c>
      <c r="Q125" s="143">
        <v>0</v>
      </c>
      <c r="R125" s="143">
        <f>$Q$125*$H$125</f>
        <v>0</v>
      </c>
      <c r="S125" s="143">
        <v>0</v>
      </c>
      <c r="T125" s="144">
        <f>$S$125*$H$125</f>
        <v>0</v>
      </c>
      <c r="AR125" s="82" t="s">
        <v>565</v>
      </c>
      <c r="AT125" s="82" t="s">
        <v>162</v>
      </c>
      <c r="AU125" s="82" t="s">
        <v>77</v>
      </c>
      <c r="AY125" s="6" t="s">
        <v>159</v>
      </c>
      <c r="BE125" s="145">
        <f>IF($N$125="základní",$J$125,0)</f>
        <v>0</v>
      </c>
      <c r="BF125" s="145">
        <f>IF($N$125="snížená",$J$125,0)</f>
        <v>0</v>
      </c>
      <c r="BG125" s="145">
        <f>IF($N$125="zákl. přenesená",$J$125,0)</f>
        <v>0</v>
      </c>
      <c r="BH125" s="145">
        <f>IF($N$125="sníž. přenesená",$J$125,0)</f>
        <v>0</v>
      </c>
      <c r="BI125" s="145">
        <f>IF($N$125="nulová",$J$125,0)</f>
        <v>0</v>
      </c>
      <c r="BJ125" s="82" t="s">
        <v>75</v>
      </c>
      <c r="BK125" s="145">
        <f>ROUND($I$125*$H$125,2)</f>
        <v>0</v>
      </c>
      <c r="BL125" s="82" t="s">
        <v>565</v>
      </c>
      <c r="BM125" s="82" t="s">
        <v>1178</v>
      </c>
    </row>
    <row r="126" spans="2:47" s="6" customFormat="1" ht="14.25" customHeight="1">
      <c r="B126" s="85"/>
      <c r="D126" s="146" t="s">
        <v>169</v>
      </c>
      <c r="F126" s="147" t="s">
        <v>1177</v>
      </c>
      <c r="L126" s="85"/>
      <c r="M126" s="148"/>
      <c r="T126" s="149"/>
      <c r="AT126" s="6" t="s">
        <v>169</v>
      </c>
      <c r="AU126" s="6" t="s">
        <v>77</v>
      </c>
    </row>
    <row r="127" spans="2:65" s="6" customFormat="1" ht="34.5" customHeight="1">
      <c r="B127" s="85"/>
      <c r="C127" s="134" t="s">
        <v>290</v>
      </c>
      <c r="D127" s="134" t="s">
        <v>162</v>
      </c>
      <c r="E127" s="135" t="s">
        <v>1179</v>
      </c>
      <c r="F127" s="136" t="s">
        <v>1180</v>
      </c>
      <c r="G127" s="137" t="s">
        <v>413</v>
      </c>
      <c r="H127" s="138">
        <v>1</v>
      </c>
      <c r="I127" s="139"/>
      <c r="J127" s="140">
        <f>ROUND($I$127*$H$127,2)</f>
        <v>0</v>
      </c>
      <c r="K127" s="136"/>
      <c r="L127" s="85"/>
      <c r="M127" s="141"/>
      <c r="N127" s="142" t="s">
        <v>39</v>
      </c>
      <c r="P127" s="143">
        <f>$O$127*$H$127</f>
        <v>0</v>
      </c>
      <c r="Q127" s="143">
        <v>0</v>
      </c>
      <c r="R127" s="143">
        <f>$Q$127*$H$127</f>
        <v>0</v>
      </c>
      <c r="S127" s="143">
        <v>0</v>
      </c>
      <c r="T127" s="144">
        <f>$S$127*$H$127</f>
        <v>0</v>
      </c>
      <c r="AR127" s="82" t="s">
        <v>565</v>
      </c>
      <c r="AT127" s="82" t="s">
        <v>162</v>
      </c>
      <c r="AU127" s="82" t="s">
        <v>77</v>
      </c>
      <c r="AY127" s="6" t="s">
        <v>159</v>
      </c>
      <c r="BE127" s="145">
        <f>IF($N$127="základní",$J$127,0)</f>
        <v>0</v>
      </c>
      <c r="BF127" s="145">
        <f>IF($N$127="snížená",$J$127,0)</f>
        <v>0</v>
      </c>
      <c r="BG127" s="145">
        <f>IF($N$127="zákl. přenesená",$J$127,0)</f>
        <v>0</v>
      </c>
      <c r="BH127" s="145">
        <f>IF($N$127="sníž. přenesená",$J$127,0)</f>
        <v>0</v>
      </c>
      <c r="BI127" s="145">
        <f>IF($N$127="nulová",$J$127,0)</f>
        <v>0</v>
      </c>
      <c r="BJ127" s="82" t="s">
        <v>75</v>
      </c>
      <c r="BK127" s="145">
        <f>ROUND($I$127*$H$127,2)</f>
        <v>0</v>
      </c>
      <c r="BL127" s="82" t="s">
        <v>565</v>
      </c>
      <c r="BM127" s="82" t="s">
        <v>1181</v>
      </c>
    </row>
    <row r="128" spans="2:47" s="6" customFormat="1" ht="36" customHeight="1">
      <c r="B128" s="85"/>
      <c r="D128" s="146" t="s">
        <v>169</v>
      </c>
      <c r="F128" s="147" t="s">
        <v>1180</v>
      </c>
      <c r="L128" s="85"/>
      <c r="M128" s="186"/>
      <c r="N128" s="187"/>
      <c r="O128" s="187"/>
      <c r="P128" s="187"/>
      <c r="Q128" s="187"/>
      <c r="R128" s="187"/>
      <c r="S128" s="187"/>
      <c r="T128" s="188"/>
      <c r="AT128" s="6" t="s">
        <v>169</v>
      </c>
      <c r="AU128" s="6" t="s">
        <v>77</v>
      </c>
    </row>
    <row r="129" spans="2:12" s="6" customFormat="1" ht="7.5" customHeight="1">
      <c r="B129" s="96"/>
      <c r="C129" s="97"/>
      <c r="D129" s="97"/>
      <c r="E129" s="97"/>
      <c r="F129" s="97"/>
      <c r="G129" s="97"/>
      <c r="H129" s="97"/>
      <c r="I129" s="97"/>
      <c r="J129" s="97"/>
      <c r="K129" s="97"/>
      <c r="L129" s="85"/>
    </row>
    <row r="532" s="2" customFormat="1" ht="12" customHeight="1"/>
  </sheetData>
  <sheetProtection/>
  <autoFilter ref="C83:K83"/>
  <mergeCells count="12">
    <mergeCell ref="E51:H51"/>
    <mergeCell ref="E72:H72"/>
    <mergeCell ref="E74:H74"/>
    <mergeCell ref="E76:H76"/>
    <mergeCell ref="G1:H1"/>
    <mergeCell ref="L2:V2"/>
    <mergeCell ref="E7:H7"/>
    <mergeCell ref="E9:H9"/>
    <mergeCell ref="E11:H11"/>
    <mergeCell ref="E26:H26"/>
    <mergeCell ref="E47:H47"/>
    <mergeCell ref="E49:H49"/>
  </mergeCells>
  <hyperlinks>
    <hyperlink ref="F1:G1" location="C2" tooltip="Krycí list soupisu" display="1) Krycí list soupisu"/>
    <hyperlink ref="G1:H1" location="C58" tooltip="Rekapitulace" display="2) Rekapitulace"/>
    <hyperlink ref="J1" location="C83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89" r:id="rId2"/>
  <headerFooter alignWithMargins="0"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33203125" defaultRowHeight="12" customHeight="1"/>
  <cols>
    <col min="1" max="1" width="9" style="2" customWidth="1"/>
    <col min="2" max="2" width="1.83203125" style="2" customWidth="1"/>
    <col min="3" max="3" width="4.5" style="2" customWidth="1"/>
    <col min="4" max="4" width="4.66015625" style="2" customWidth="1"/>
    <col min="5" max="5" width="18.5" style="2" customWidth="1"/>
    <col min="6" max="6" width="97.33203125" style="2" customWidth="1"/>
    <col min="7" max="7" width="9.33203125" style="2" customWidth="1"/>
    <col min="8" max="8" width="12" style="2" customWidth="1"/>
    <col min="9" max="9" width="13.5" style="2" customWidth="1"/>
    <col min="10" max="10" width="25.16015625" style="2" customWidth="1"/>
    <col min="11" max="11" width="16.5" style="2" customWidth="1"/>
    <col min="12" max="12" width="11.33203125" style="1" customWidth="1"/>
    <col min="13" max="18" width="11.33203125" style="2" hidden="1" customWidth="1"/>
    <col min="19" max="19" width="8.66015625" style="2" hidden="1" customWidth="1"/>
    <col min="20" max="20" width="31.83203125" style="2" hidden="1" customWidth="1"/>
    <col min="21" max="21" width="17.5" style="2" hidden="1" customWidth="1"/>
    <col min="22" max="22" width="13.33203125" style="2" customWidth="1"/>
    <col min="23" max="23" width="17.5" style="2" customWidth="1"/>
    <col min="24" max="24" width="13.16015625" style="2" customWidth="1"/>
    <col min="25" max="25" width="16.16015625" style="2" customWidth="1"/>
    <col min="26" max="26" width="11.83203125" style="2" customWidth="1"/>
    <col min="27" max="27" width="16.16015625" style="2" customWidth="1"/>
    <col min="28" max="28" width="17.5" style="2" customWidth="1"/>
    <col min="29" max="29" width="11.83203125" style="2" customWidth="1"/>
    <col min="30" max="30" width="16.16015625" style="2" customWidth="1"/>
    <col min="31" max="31" width="17.5" style="2" customWidth="1"/>
    <col min="32" max="43" width="11.33203125" style="1" customWidth="1"/>
    <col min="44" max="65" width="11.33203125" style="2" hidden="1" customWidth="1"/>
    <col min="66" max="16384" width="11.33203125" style="1" customWidth="1"/>
  </cols>
  <sheetData>
    <row r="1" spans="1:256" s="3" customFormat="1" ht="22.5" customHeight="1">
      <c r="A1" s="5"/>
      <c r="B1" s="229"/>
      <c r="C1" s="229"/>
      <c r="D1" s="228" t="s">
        <v>1</v>
      </c>
      <c r="E1" s="229"/>
      <c r="F1" s="230" t="s">
        <v>1265</v>
      </c>
      <c r="G1" s="235" t="s">
        <v>1266</v>
      </c>
      <c r="H1" s="235"/>
      <c r="I1" s="229"/>
      <c r="J1" s="230" t="s">
        <v>1267</v>
      </c>
      <c r="K1" s="228" t="s">
        <v>94</v>
      </c>
      <c r="L1" s="230" t="s">
        <v>1268</v>
      </c>
      <c r="M1" s="230"/>
      <c r="N1" s="230"/>
      <c r="O1" s="230"/>
      <c r="P1" s="230"/>
      <c r="Q1" s="230"/>
      <c r="R1" s="230"/>
      <c r="S1" s="230"/>
      <c r="T1" s="230"/>
      <c r="U1" s="226"/>
      <c r="V1" s="226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23" t="s">
        <v>5</v>
      </c>
      <c r="M2" s="190"/>
      <c r="N2" s="190"/>
      <c r="O2" s="190"/>
      <c r="P2" s="190"/>
      <c r="Q2" s="190"/>
      <c r="R2" s="190"/>
      <c r="S2" s="190"/>
      <c r="T2" s="190"/>
      <c r="U2" s="190"/>
      <c r="V2" s="190"/>
      <c r="AT2" s="2" t="s">
        <v>93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2" t="s">
        <v>77</v>
      </c>
    </row>
    <row r="4" spans="2:46" s="2" customFormat="1" ht="37.5" customHeight="1">
      <c r="B4" s="10"/>
      <c r="D4" s="11" t="s">
        <v>100</v>
      </c>
      <c r="K4" s="12"/>
      <c r="M4" s="13" t="s">
        <v>10</v>
      </c>
      <c r="AT4" s="2" t="s">
        <v>3</v>
      </c>
    </row>
    <row r="5" spans="2:11" s="2" customFormat="1" ht="7.5" customHeight="1">
      <c r="B5" s="10"/>
      <c r="K5" s="12"/>
    </row>
    <row r="6" spans="2:11" s="2" customFormat="1" ht="13.5" customHeight="1">
      <c r="B6" s="10"/>
      <c r="D6" s="18" t="s">
        <v>16</v>
      </c>
      <c r="K6" s="12"/>
    </row>
    <row r="7" spans="2:11" s="2" customFormat="1" ht="13.5" customHeight="1">
      <c r="B7" s="10"/>
      <c r="E7" s="224" t="str">
        <f>'Rekapitulace stavby'!$K$6</f>
        <v>ZŠ Komenského Trutnov - úprava družiny</v>
      </c>
      <c r="F7" s="190"/>
      <c r="G7" s="190"/>
      <c r="H7" s="190"/>
      <c r="K7" s="12"/>
    </row>
    <row r="8" spans="2:11" s="2" customFormat="1" ht="13.5" customHeight="1">
      <c r="B8" s="10"/>
      <c r="D8" s="18" t="s">
        <v>109</v>
      </c>
      <c r="K8" s="12"/>
    </row>
    <row r="9" spans="2:11" s="82" customFormat="1" ht="14.25" customHeight="1">
      <c r="B9" s="83"/>
      <c r="E9" s="224" t="s">
        <v>112</v>
      </c>
      <c r="F9" s="225"/>
      <c r="G9" s="225"/>
      <c r="H9" s="225"/>
      <c r="K9" s="84"/>
    </row>
    <row r="10" spans="2:11" s="6" customFormat="1" ht="13.5" customHeight="1">
      <c r="B10" s="85"/>
      <c r="D10" s="18" t="s">
        <v>115</v>
      </c>
      <c r="K10" s="86"/>
    </row>
    <row r="11" spans="2:11" s="6" customFormat="1" ht="37.5" customHeight="1">
      <c r="B11" s="85"/>
      <c r="E11" s="206" t="s">
        <v>1182</v>
      </c>
      <c r="F11" s="191"/>
      <c r="G11" s="191"/>
      <c r="H11" s="191"/>
      <c r="K11" s="86"/>
    </row>
    <row r="12" spans="2:11" s="6" customFormat="1" ht="12" customHeight="1">
      <c r="B12" s="85"/>
      <c r="K12" s="86"/>
    </row>
    <row r="13" spans="2:11" s="6" customFormat="1" ht="15" customHeight="1">
      <c r="B13" s="85"/>
      <c r="D13" s="18" t="s">
        <v>18</v>
      </c>
      <c r="F13" s="16"/>
      <c r="I13" s="18" t="s">
        <v>19</v>
      </c>
      <c r="J13" s="16"/>
      <c r="K13" s="86"/>
    </row>
    <row r="14" spans="2:11" s="6" customFormat="1" ht="15" customHeight="1">
      <c r="B14" s="85"/>
      <c r="D14" s="18" t="s">
        <v>20</v>
      </c>
      <c r="F14" s="16" t="s">
        <v>21</v>
      </c>
      <c r="I14" s="18" t="s">
        <v>22</v>
      </c>
      <c r="J14" s="45" t="str">
        <f>'Rekapitulace stavby'!$AN$8</f>
        <v>30.03.2015</v>
      </c>
      <c r="K14" s="86"/>
    </row>
    <row r="15" spans="2:11" s="6" customFormat="1" ht="11.25" customHeight="1">
      <c r="B15" s="85"/>
      <c r="K15" s="86"/>
    </row>
    <row r="16" spans="2:11" s="6" customFormat="1" ht="15" customHeight="1">
      <c r="B16" s="85"/>
      <c r="D16" s="18" t="s">
        <v>24</v>
      </c>
      <c r="I16" s="18" t="s">
        <v>25</v>
      </c>
      <c r="J16" s="16"/>
      <c r="K16" s="86"/>
    </row>
    <row r="17" spans="2:11" s="6" customFormat="1" ht="18" customHeight="1">
      <c r="B17" s="85"/>
      <c r="E17" s="16" t="s">
        <v>26</v>
      </c>
      <c r="I17" s="18" t="s">
        <v>27</v>
      </c>
      <c r="J17" s="16"/>
      <c r="K17" s="86"/>
    </row>
    <row r="18" spans="2:11" s="6" customFormat="1" ht="7.5" customHeight="1">
      <c r="B18" s="85"/>
      <c r="K18" s="86"/>
    </row>
    <row r="19" spans="2:11" s="6" customFormat="1" ht="15" customHeight="1">
      <c r="B19" s="85"/>
      <c r="D19" s="18" t="s">
        <v>28</v>
      </c>
      <c r="I19" s="18" t="s">
        <v>25</v>
      </c>
      <c r="J19" s="16">
        <f>IF('Rekapitulace stavby'!$AN$13="Vyplň údaj","",IF('Rekapitulace stavby'!$AN$13="","",'Rekapitulace stavby'!$AN$13))</f>
      </c>
      <c r="K19" s="86"/>
    </row>
    <row r="20" spans="2:11" s="6" customFormat="1" ht="18" customHeight="1">
      <c r="B20" s="85"/>
      <c r="E20" s="16">
        <f>IF('Rekapitulace stavby'!$E$14="Vyplň údaj","",IF('Rekapitulace stavby'!$E$14="","",'Rekapitulace stavby'!$E$14))</f>
      </c>
      <c r="I20" s="18" t="s">
        <v>27</v>
      </c>
      <c r="J20" s="16">
        <f>IF('Rekapitulace stavby'!$AN$14="Vyplň údaj","",IF('Rekapitulace stavby'!$AN$14="","",'Rekapitulace stavby'!$AN$14))</f>
      </c>
      <c r="K20" s="86"/>
    </row>
    <row r="21" spans="2:11" s="6" customFormat="1" ht="7.5" customHeight="1">
      <c r="B21" s="85"/>
      <c r="K21" s="86"/>
    </row>
    <row r="22" spans="2:11" s="6" customFormat="1" ht="15" customHeight="1">
      <c r="B22" s="85"/>
      <c r="D22" s="18" t="s">
        <v>30</v>
      </c>
      <c r="I22" s="18" t="s">
        <v>25</v>
      </c>
      <c r="J22" s="16"/>
      <c r="K22" s="86"/>
    </row>
    <row r="23" spans="2:11" s="6" customFormat="1" ht="18" customHeight="1">
      <c r="B23" s="85"/>
      <c r="E23" s="16" t="s">
        <v>31</v>
      </c>
      <c r="I23" s="18" t="s">
        <v>27</v>
      </c>
      <c r="J23" s="16"/>
      <c r="K23" s="86"/>
    </row>
    <row r="24" spans="2:11" s="6" customFormat="1" ht="7.5" customHeight="1">
      <c r="B24" s="85"/>
      <c r="K24" s="86"/>
    </row>
    <row r="25" spans="2:11" s="6" customFormat="1" ht="15" customHeight="1">
      <c r="B25" s="85"/>
      <c r="D25" s="18" t="s">
        <v>33</v>
      </c>
      <c r="K25" s="86"/>
    </row>
    <row r="26" spans="2:11" s="82" customFormat="1" ht="13.5" customHeight="1">
      <c r="B26" s="83"/>
      <c r="E26" s="196"/>
      <c r="F26" s="225"/>
      <c r="G26" s="225"/>
      <c r="H26" s="225"/>
      <c r="K26" s="84"/>
    </row>
    <row r="27" spans="2:11" s="6" customFormat="1" ht="7.5" customHeight="1">
      <c r="B27" s="85"/>
      <c r="K27" s="86"/>
    </row>
    <row r="28" spans="2:11" s="6" customFormat="1" ht="7.5" customHeight="1">
      <c r="B28" s="85"/>
      <c r="D28" s="87"/>
      <c r="E28" s="87"/>
      <c r="F28" s="87"/>
      <c r="G28" s="87"/>
      <c r="H28" s="87"/>
      <c r="I28" s="87"/>
      <c r="J28" s="87"/>
      <c r="K28" s="88"/>
    </row>
    <row r="29" spans="2:11" s="6" customFormat="1" ht="26.25" customHeight="1">
      <c r="B29" s="85"/>
      <c r="D29" s="89" t="s">
        <v>34</v>
      </c>
      <c r="J29" s="55">
        <f>ROUND($J$84,2)</f>
        <v>0</v>
      </c>
      <c r="K29" s="86"/>
    </row>
    <row r="30" spans="2:11" s="6" customFormat="1" ht="7.5" customHeight="1">
      <c r="B30" s="85"/>
      <c r="D30" s="87"/>
      <c r="E30" s="87"/>
      <c r="F30" s="87"/>
      <c r="G30" s="87"/>
      <c r="H30" s="87"/>
      <c r="I30" s="87"/>
      <c r="J30" s="87"/>
      <c r="K30" s="88"/>
    </row>
    <row r="31" spans="2:11" s="6" customFormat="1" ht="15" customHeight="1">
      <c r="B31" s="85"/>
      <c r="F31" s="26" t="s">
        <v>36</v>
      </c>
      <c r="I31" s="26" t="s">
        <v>35</v>
      </c>
      <c r="J31" s="26" t="s">
        <v>37</v>
      </c>
      <c r="K31" s="86"/>
    </row>
    <row r="32" spans="2:11" s="6" customFormat="1" ht="15" customHeight="1">
      <c r="B32" s="85"/>
      <c r="D32" s="28" t="s">
        <v>38</v>
      </c>
      <c r="E32" s="28" t="s">
        <v>39</v>
      </c>
      <c r="F32" s="90">
        <f>ROUND(SUM($BE$84:$BE$161),2)</f>
        <v>0</v>
      </c>
      <c r="I32" s="91">
        <v>0.21</v>
      </c>
      <c r="J32" s="90">
        <f>ROUND(ROUND((SUM($BE$84:$BE$161)),2)*$I$32,2)</f>
        <v>0</v>
      </c>
      <c r="K32" s="86"/>
    </row>
    <row r="33" spans="2:11" s="6" customFormat="1" ht="15" customHeight="1">
      <c r="B33" s="85"/>
      <c r="E33" s="28" t="s">
        <v>40</v>
      </c>
      <c r="F33" s="90">
        <f>ROUND(SUM($BF$84:$BF$161),2)</f>
        <v>0</v>
      </c>
      <c r="I33" s="91">
        <v>0.15</v>
      </c>
      <c r="J33" s="90">
        <f>ROUND(ROUND((SUM($BF$84:$BF$161)),2)*$I$33,2)</f>
        <v>0</v>
      </c>
      <c r="K33" s="86"/>
    </row>
    <row r="34" spans="2:11" s="6" customFormat="1" ht="15" customHeight="1" hidden="1">
      <c r="B34" s="85"/>
      <c r="E34" s="28" t="s">
        <v>41</v>
      </c>
      <c r="F34" s="90">
        <f>ROUND(SUM($BG$84:$BG$161),2)</f>
        <v>0</v>
      </c>
      <c r="I34" s="91">
        <v>0.21</v>
      </c>
      <c r="J34" s="90">
        <v>0</v>
      </c>
      <c r="K34" s="86"/>
    </row>
    <row r="35" spans="2:11" s="6" customFormat="1" ht="15" customHeight="1" hidden="1">
      <c r="B35" s="85"/>
      <c r="E35" s="28" t="s">
        <v>42</v>
      </c>
      <c r="F35" s="90">
        <f>ROUND(SUM($BH$84:$BH$161),2)</f>
        <v>0</v>
      </c>
      <c r="I35" s="91">
        <v>0.15</v>
      </c>
      <c r="J35" s="90">
        <v>0</v>
      </c>
      <c r="K35" s="86"/>
    </row>
    <row r="36" spans="2:11" s="6" customFormat="1" ht="15" customHeight="1" hidden="1">
      <c r="B36" s="85"/>
      <c r="E36" s="28" t="s">
        <v>43</v>
      </c>
      <c r="F36" s="90">
        <f>ROUND(SUM($BI$84:$BI$161),2)</f>
        <v>0</v>
      </c>
      <c r="I36" s="91">
        <v>0</v>
      </c>
      <c r="J36" s="90">
        <v>0</v>
      </c>
      <c r="K36" s="86"/>
    </row>
    <row r="37" spans="2:11" s="6" customFormat="1" ht="7.5" customHeight="1">
      <c r="B37" s="85"/>
      <c r="K37" s="86"/>
    </row>
    <row r="38" spans="2:11" s="6" customFormat="1" ht="26.25" customHeight="1">
      <c r="B38" s="85"/>
      <c r="C38" s="92"/>
      <c r="D38" s="31" t="s">
        <v>44</v>
      </c>
      <c r="E38" s="93"/>
      <c r="F38" s="93"/>
      <c r="G38" s="94" t="s">
        <v>45</v>
      </c>
      <c r="H38" s="33" t="s">
        <v>46</v>
      </c>
      <c r="I38" s="93"/>
      <c r="J38" s="34">
        <f>SUM($J$29:$J$36)</f>
        <v>0</v>
      </c>
      <c r="K38" s="95"/>
    </row>
    <row r="39" spans="2:11" s="6" customFormat="1" ht="15" customHeight="1">
      <c r="B39" s="96"/>
      <c r="C39" s="97"/>
      <c r="D39" s="97"/>
      <c r="E39" s="97"/>
      <c r="F39" s="97"/>
      <c r="G39" s="97"/>
      <c r="H39" s="97"/>
      <c r="I39" s="97"/>
      <c r="J39" s="97"/>
      <c r="K39" s="98"/>
    </row>
    <row r="43" spans="2:11" s="6" customFormat="1" ht="7.5" customHeight="1">
      <c r="B43" s="99"/>
      <c r="C43" s="100"/>
      <c r="D43" s="100"/>
      <c r="E43" s="100"/>
      <c r="F43" s="100"/>
      <c r="G43" s="100"/>
      <c r="H43" s="100"/>
      <c r="I43" s="100"/>
      <c r="J43" s="100"/>
      <c r="K43" s="101"/>
    </row>
    <row r="44" spans="2:11" s="6" customFormat="1" ht="37.5" customHeight="1">
      <c r="B44" s="85"/>
      <c r="C44" s="11" t="s">
        <v>121</v>
      </c>
      <c r="K44" s="86"/>
    </row>
    <row r="45" spans="2:11" s="6" customFormat="1" ht="7.5" customHeight="1">
      <c r="B45" s="85"/>
      <c r="K45" s="86"/>
    </row>
    <row r="46" spans="2:11" s="6" customFormat="1" ht="15" customHeight="1">
      <c r="B46" s="85"/>
      <c r="C46" s="18" t="s">
        <v>16</v>
      </c>
      <c r="K46" s="86"/>
    </row>
    <row r="47" spans="2:11" s="6" customFormat="1" ht="14.25" customHeight="1">
      <c r="B47" s="85"/>
      <c r="E47" s="224" t="str">
        <f>$E$7</f>
        <v>ZŠ Komenského Trutnov - úprava družiny</v>
      </c>
      <c r="F47" s="191"/>
      <c r="G47" s="191"/>
      <c r="H47" s="191"/>
      <c r="K47" s="86"/>
    </row>
    <row r="48" spans="2:11" s="2" customFormat="1" ht="13.5" customHeight="1">
      <c r="B48" s="10"/>
      <c r="C48" s="18" t="s">
        <v>109</v>
      </c>
      <c r="K48" s="12"/>
    </row>
    <row r="49" spans="2:11" s="6" customFormat="1" ht="14.25" customHeight="1">
      <c r="B49" s="85"/>
      <c r="E49" s="224" t="s">
        <v>112</v>
      </c>
      <c r="F49" s="191"/>
      <c r="G49" s="191"/>
      <c r="H49" s="191"/>
      <c r="K49" s="86"/>
    </row>
    <row r="50" spans="2:11" s="6" customFormat="1" ht="15" customHeight="1">
      <c r="B50" s="85"/>
      <c r="C50" s="18" t="s">
        <v>115</v>
      </c>
      <c r="K50" s="86"/>
    </row>
    <row r="51" spans="2:11" s="6" customFormat="1" ht="18" customHeight="1">
      <c r="B51" s="85"/>
      <c r="E51" s="206" t="str">
        <f>$E$11</f>
        <v>001-5 - Silnoproudé rozvody</v>
      </c>
      <c r="F51" s="191"/>
      <c r="G51" s="191"/>
      <c r="H51" s="191"/>
      <c r="K51" s="86"/>
    </row>
    <row r="52" spans="2:11" s="6" customFormat="1" ht="7.5" customHeight="1">
      <c r="B52" s="85"/>
      <c r="K52" s="86"/>
    </row>
    <row r="53" spans="2:11" s="6" customFormat="1" ht="18" customHeight="1">
      <c r="B53" s="85"/>
      <c r="C53" s="18" t="s">
        <v>20</v>
      </c>
      <c r="F53" s="16" t="str">
        <f>$F$14</f>
        <v>Trutnov</v>
      </c>
      <c r="I53" s="18" t="s">
        <v>22</v>
      </c>
      <c r="J53" s="45" t="str">
        <f>IF($J$14="","",$J$14)</f>
        <v>30.03.2015</v>
      </c>
      <c r="K53" s="86"/>
    </row>
    <row r="54" spans="2:11" s="6" customFormat="1" ht="7.5" customHeight="1">
      <c r="B54" s="85"/>
      <c r="K54" s="86"/>
    </row>
    <row r="55" spans="2:11" s="6" customFormat="1" ht="13.5" customHeight="1">
      <c r="B55" s="85"/>
      <c r="C55" s="18" t="s">
        <v>24</v>
      </c>
      <c r="F55" s="16" t="str">
        <f>$E$17</f>
        <v>ZŠ Komenského Trutnov</v>
      </c>
      <c r="I55" s="18" t="s">
        <v>30</v>
      </c>
      <c r="J55" s="16" t="str">
        <f>$E$23</f>
        <v>ATIP a.s., Ing. Lenka Tfirstová</v>
      </c>
      <c r="K55" s="86"/>
    </row>
    <row r="56" spans="2:11" s="6" customFormat="1" ht="15" customHeight="1">
      <c r="B56" s="85"/>
      <c r="C56" s="18" t="s">
        <v>28</v>
      </c>
      <c r="F56" s="16">
        <f>IF($E$20="","",$E$20)</f>
      </c>
      <c r="K56" s="86"/>
    </row>
    <row r="57" spans="2:11" s="6" customFormat="1" ht="11.25" customHeight="1">
      <c r="B57" s="85"/>
      <c r="K57" s="86"/>
    </row>
    <row r="58" spans="2:11" s="6" customFormat="1" ht="30" customHeight="1">
      <c r="B58" s="85"/>
      <c r="C58" s="102" t="s">
        <v>122</v>
      </c>
      <c r="D58" s="92"/>
      <c r="E58" s="92"/>
      <c r="F58" s="92"/>
      <c r="G58" s="92"/>
      <c r="H58" s="92"/>
      <c r="I58" s="92"/>
      <c r="J58" s="103" t="s">
        <v>123</v>
      </c>
      <c r="K58" s="104"/>
    </row>
    <row r="59" spans="2:11" s="6" customFormat="1" ht="11.25" customHeight="1">
      <c r="B59" s="85"/>
      <c r="K59" s="86"/>
    </row>
    <row r="60" spans="2:47" s="6" customFormat="1" ht="30" customHeight="1">
      <c r="B60" s="85"/>
      <c r="C60" s="54" t="s">
        <v>124</v>
      </c>
      <c r="J60" s="55">
        <f>$J$84</f>
        <v>0</v>
      </c>
      <c r="K60" s="86"/>
      <c r="AU60" s="6" t="s">
        <v>125</v>
      </c>
    </row>
    <row r="61" spans="2:11" s="61" customFormat="1" ht="25.5" customHeight="1">
      <c r="B61" s="105"/>
      <c r="D61" s="106" t="s">
        <v>1118</v>
      </c>
      <c r="E61" s="106"/>
      <c r="F61" s="106"/>
      <c r="G61" s="106"/>
      <c r="H61" s="106"/>
      <c r="I61" s="106"/>
      <c r="J61" s="107">
        <f>$J$85</f>
        <v>0</v>
      </c>
      <c r="K61" s="108"/>
    </row>
    <row r="62" spans="2:11" s="70" customFormat="1" ht="20.25" customHeight="1">
      <c r="B62" s="109"/>
      <c r="D62" s="110" t="s">
        <v>1183</v>
      </c>
      <c r="E62" s="110"/>
      <c r="F62" s="110"/>
      <c r="G62" s="110"/>
      <c r="H62" s="110"/>
      <c r="I62" s="110"/>
      <c r="J62" s="111">
        <f>$J$86</f>
        <v>0</v>
      </c>
      <c r="K62" s="112"/>
    </row>
    <row r="63" spans="2:11" s="6" customFormat="1" ht="22.5" customHeight="1">
      <c r="B63" s="85"/>
      <c r="K63" s="86"/>
    </row>
    <row r="64" spans="2:11" s="6" customFormat="1" ht="7.5" customHeight="1">
      <c r="B64" s="96"/>
      <c r="C64" s="97"/>
      <c r="D64" s="97"/>
      <c r="E64" s="97"/>
      <c r="F64" s="97"/>
      <c r="G64" s="97"/>
      <c r="H64" s="97"/>
      <c r="I64" s="97"/>
      <c r="J64" s="97"/>
      <c r="K64" s="98"/>
    </row>
    <row r="68" spans="2:12" s="6" customFormat="1" ht="7.5" customHeight="1">
      <c r="B68" s="99"/>
      <c r="C68" s="100"/>
      <c r="D68" s="100"/>
      <c r="E68" s="100"/>
      <c r="F68" s="100"/>
      <c r="G68" s="100"/>
      <c r="H68" s="100"/>
      <c r="I68" s="100"/>
      <c r="J68" s="100"/>
      <c r="K68" s="100"/>
      <c r="L68" s="85"/>
    </row>
    <row r="69" spans="2:12" s="6" customFormat="1" ht="37.5" customHeight="1">
      <c r="B69" s="85"/>
      <c r="C69" s="11" t="s">
        <v>142</v>
      </c>
      <c r="L69" s="85"/>
    </row>
    <row r="70" spans="2:12" s="6" customFormat="1" ht="7.5" customHeight="1">
      <c r="B70" s="85"/>
      <c r="L70" s="85"/>
    </row>
    <row r="71" spans="2:12" s="6" customFormat="1" ht="15" customHeight="1">
      <c r="B71" s="85"/>
      <c r="C71" s="18" t="s">
        <v>16</v>
      </c>
      <c r="L71" s="85"/>
    </row>
    <row r="72" spans="2:12" s="6" customFormat="1" ht="14.25" customHeight="1">
      <c r="B72" s="85"/>
      <c r="E72" s="224" t="str">
        <f>$E$7</f>
        <v>ZŠ Komenského Trutnov - úprava družiny</v>
      </c>
      <c r="F72" s="191"/>
      <c r="G72" s="191"/>
      <c r="H72" s="191"/>
      <c r="L72" s="85"/>
    </row>
    <row r="73" spans="2:12" s="2" customFormat="1" ht="13.5" customHeight="1">
      <c r="B73" s="10"/>
      <c r="C73" s="18" t="s">
        <v>109</v>
      </c>
      <c r="L73" s="10"/>
    </row>
    <row r="74" spans="2:12" s="6" customFormat="1" ht="14.25" customHeight="1">
      <c r="B74" s="85"/>
      <c r="E74" s="224" t="s">
        <v>112</v>
      </c>
      <c r="F74" s="191"/>
      <c r="G74" s="191"/>
      <c r="H74" s="191"/>
      <c r="L74" s="85"/>
    </row>
    <row r="75" spans="2:12" s="6" customFormat="1" ht="15" customHeight="1">
      <c r="B75" s="85"/>
      <c r="C75" s="18" t="s">
        <v>115</v>
      </c>
      <c r="L75" s="85"/>
    </row>
    <row r="76" spans="2:12" s="6" customFormat="1" ht="18" customHeight="1">
      <c r="B76" s="85"/>
      <c r="E76" s="206" t="str">
        <f>$E$11</f>
        <v>001-5 - Silnoproudé rozvody</v>
      </c>
      <c r="F76" s="191"/>
      <c r="G76" s="191"/>
      <c r="H76" s="191"/>
      <c r="L76" s="85"/>
    </row>
    <row r="77" spans="2:12" s="6" customFormat="1" ht="7.5" customHeight="1">
      <c r="B77" s="85"/>
      <c r="L77" s="85"/>
    </row>
    <row r="78" spans="2:12" s="6" customFormat="1" ht="18" customHeight="1">
      <c r="B78" s="85"/>
      <c r="C78" s="18" t="s">
        <v>20</v>
      </c>
      <c r="F78" s="16" t="str">
        <f>$F$14</f>
        <v>Trutnov</v>
      </c>
      <c r="I78" s="18" t="s">
        <v>22</v>
      </c>
      <c r="J78" s="45" t="str">
        <f>IF($J$14="","",$J$14)</f>
        <v>30.03.2015</v>
      </c>
      <c r="L78" s="85"/>
    </row>
    <row r="79" spans="2:12" s="6" customFormat="1" ht="7.5" customHeight="1">
      <c r="B79" s="85"/>
      <c r="L79" s="85"/>
    </row>
    <row r="80" spans="2:12" s="6" customFormat="1" ht="13.5" customHeight="1">
      <c r="B80" s="85"/>
      <c r="C80" s="18" t="s">
        <v>24</v>
      </c>
      <c r="F80" s="16" t="str">
        <f>$E$17</f>
        <v>ZŠ Komenského Trutnov</v>
      </c>
      <c r="I80" s="18" t="s">
        <v>30</v>
      </c>
      <c r="J80" s="16" t="str">
        <f>$E$23</f>
        <v>ATIP a.s., Ing. Lenka Tfirstová</v>
      </c>
      <c r="L80" s="85"/>
    </row>
    <row r="81" spans="2:12" s="6" customFormat="1" ht="15" customHeight="1">
      <c r="B81" s="85"/>
      <c r="C81" s="18" t="s">
        <v>28</v>
      </c>
      <c r="F81" s="16">
        <f>IF($E$20="","",$E$20)</f>
      </c>
      <c r="L81" s="85"/>
    </row>
    <row r="82" spans="2:12" s="6" customFormat="1" ht="11.25" customHeight="1">
      <c r="B82" s="85"/>
      <c r="L82" s="85"/>
    </row>
    <row r="83" spans="2:20" s="113" customFormat="1" ht="30" customHeight="1">
      <c r="B83" s="114"/>
      <c r="C83" s="115" t="s">
        <v>143</v>
      </c>
      <c r="D83" s="116" t="s">
        <v>53</v>
      </c>
      <c r="E83" s="116" t="s">
        <v>49</v>
      </c>
      <c r="F83" s="116" t="s">
        <v>144</v>
      </c>
      <c r="G83" s="116" t="s">
        <v>145</v>
      </c>
      <c r="H83" s="116" t="s">
        <v>146</v>
      </c>
      <c r="I83" s="116" t="s">
        <v>147</v>
      </c>
      <c r="J83" s="116" t="s">
        <v>148</v>
      </c>
      <c r="K83" s="117" t="s">
        <v>149</v>
      </c>
      <c r="L83" s="114"/>
      <c r="M83" s="50" t="s">
        <v>150</v>
      </c>
      <c r="N83" s="51" t="s">
        <v>38</v>
      </c>
      <c r="O83" s="51" t="s">
        <v>151</v>
      </c>
      <c r="P83" s="51" t="s">
        <v>152</v>
      </c>
      <c r="Q83" s="51" t="s">
        <v>153</v>
      </c>
      <c r="R83" s="51" t="s">
        <v>154</v>
      </c>
      <c r="S83" s="51" t="s">
        <v>155</v>
      </c>
      <c r="T83" s="52" t="s">
        <v>156</v>
      </c>
    </row>
    <row r="84" spans="2:63" s="6" customFormat="1" ht="30" customHeight="1">
      <c r="B84" s="85"/>
      <c r="C84" s="54" t="s">
        <v>124</v>
      </c>
      <c r="J84" s="118">
        <f>$BK$84</f>
        <v>0</v>
      </c>
      <c r="L84" s="85"/>
      <c r="M84" s="119"/>
      <c r="N84" s="87"/>
      <c r="O84" s="87"/>
      <c r="P84" s="120">
        <f>$P$85</f>
        <v>0</v>
      </c>
      <c r="Q84" s="87"/>
      <c r="R84" s="120">
        <f>$R$85</f>
        <v>0</v>
      </c>
      <c r="S84" s="87"/>
      <c r="T84" s="121">
        <f>$T$85</f>
        <v>0</v>
      </c>
      <c r="AT84" s="6" t="s">
        <v>67</v>
      </c>
      <c r="AU84" s="6" t="s">
        <v>125</v>
      </c>
      <c r="BK84" s="122">
        <f>$BK$85</f>
        <v>0</v>
      </c>
    </row>
    <row r="85" spans="2:63" s="123" customFormat="1" ht="38.25" customHeight="1">
      <c r="B85" s="124"/>
      <c r="D85" s="125" t="s">
        <v>67</v>
      </c>
      <c r="E85" s="126" t="s">
        <v>181</v>
      </c>
      <c r="F85" s="126" t="s">
        <v>1120</v>
      </c>
      <c r="J85" s="127">
        <f>$BK$85</f>
        <v>0</v>
      </c>
      <c r="L85" s="124"/>
      <c r="M85" s="128"/>
      <c r="P85" s="129">
        <f>$P$86</f>
        <v>0</v>
      </c>
      <c r="R85" s="129">
        <f>$R$86</f>
        <v>0</v>
      </c>
      <c r="T85" s="130">
        <f>$T$86</f>
        <v>0</v>
      </c>
      <c r="AR85" s="125" t="s">
        <v>160</v>
      </c>
      <c r="AT85" s="125" t="s">
        <v>67</v>
      </c>
      <c r="AU85" s="125" t="s">
        <v>68</v>
      </c>
      <c r="AY85" s="125" t="s">
        <v>159</v>
      </c>
      <c r="BK85" s="131">
        <f>$BK$86</f>
        <v>0</v>
      </c>
    </row>
    <row r="86" spans="2:63" s="123" customFormat="1" ht="20.25" customHeight="1">
      <c r="B86" s="124"/>
      <c r="D86" s="125" t="s">
        <v>67</v>
      </c>
      <c r="E86" s="132" t="s">
        <v>1184</v>
      </c>
      <c r="F86" s="132" t="s">
        <v>1185</v>
      </c>
      <c r="J86" s="133">
        <f>$BK$86</f>
        <v>0</v>
      </c>
      <c r="L86" s="124"/>
      <c r="M86" s="128"/>
      <c r="P86" s="129">
        <f>SUM($P$87:$P$161)</f>
        <v>0</v>
      </c>
      <c r="R86" s="129">
        <f>SUM($R$87:$R$161)</f>
        <v>0</v>
      </c>
      <c r="T86" s="130">
        <f>SUM($T$87:$T$161)</f>
        <v>0</v>
      </c>
      <c r="AR86" s="125" t="s">
        <v>160</v>
      </c>
      <c r="AT86" s="125" t="s">
        <v>67</v>
      </c>
      <c r="AU86" s="125" t="s">
        <v>75</v>
      </c>
      <c r="AY86" s="125" t="s">
        <v>159</v>
      </c>
      <c r="BK86" s="131">
        <f>SUM($BK$87:$BK$161)</f>
        <v>0</v>
      </c>
    </row>
    <row r="87" spans="2:65" s="6" customFormat="1" ht="13.5" customHeight="1">
      <c r="B87" s="85"/>
      <c r="C87" s="134" t="s">
        <v>75</v>
      </c>
      <c r="D87" s="134" t="s">
        <v>162</v>
      </c>
      <c r="E87" s="135" t="s">
        <v>75</v>
      </c>
      <c r="F87" s="136" t="s">
        <v>1186</v>
      </c>
      <c r="G87" s="137" t="s">
        <v>479</v>
      </c>
      <c r="H87" s="138">
        <v>1</v>
      </c>
      <c r="I87" s="139"/>
      <c r="J87" s="140">
        <f>ROUND($I$87*$H$87,2)</f>
        <v>0</v>
      </c>
      <c r="K87" s="136"/>
      <c r="L87" s="85"/>
      <c r="M87" s="141"/>
      <c r="N87" s="142" t="s">
        <v>39</v>
      </c>
      <c r="P87" s="143">
        <f>$O$87*$H$87</f>
        <v>0</v>
      </c>
      <c r="Q87" s="143">
        <v>0</v>
      </c>
      <c r="R87" s="143">
        <f>$Q$87*$H$87</f>
        <v>0</v>
      </c>
      <c r="S87" s="143">
        <v>0</v>
      </c>
      <c r="T87" s="144">
        <f>$S$87*$H$87</f>
        <v>0</v>
      </c>
      <c r="AR87" s="82" t="s">
        <v>565</v>
      </c>
      <c r="AT87" s="82" t="s">
        <v>162</v>
      </c>
      <c r="AU87" s="82" t="s">
        <v>77</v>
      </c>
      <c r="AY87" s="6" t="s">
        <v>159</v>
      </c>
      <c r="BE87" s="145">
        <f>IF($N$87="základní",$J$87,0)</f>
        <v>0</v>
      </c>
      <c r="BF87" s="145">
        <f>IF($N$87="snížená",$J$87,0)</f>
        <v>0</v>
      </c>
      <c r="BG87" s="145">
        <f>IF($N$87="zákl. přenesená",$J$87,0)</f>
        <v>0</v>
      </c>
      <c r="BH87" s="145">
        <f>IF($N$87="sníž. přenesená",$J$87,0)</f>
        <v>0</v>
      </c>
      <c r="BI87" s="145">
        <f>IF($N$87="nulová",$J$87,0)</f>
        <v>0</v>
      </c>
      <c r="BJ87" s="82" t="s">
        <v>75</v>
      </c>
      <c r="BK87" s="145">
        <f>ROUND($I$87*$H$87,2)</f>
        <v>0</v>
      </c>
      <c r="BL87" s="82" t="s">
        <v>565</v>
      </c>
      <c r="BM87" s="82" t="s">
        <v>1187</v>
      </c>
    </row>
    <row r="88" spans="2:47" s="6" customFormat="1" ht="14.25" customHeight="1">
      <c r="B88" s="85"/>
      <c r="D88" s="146" t="s">
        <v>169</v>
      </c>
      <c r="F88" s="147" t="s">
        <v>1186</v>
      </c>
      <c r="L88" s="85"/>
      <c r="M88" s="148"/>
      <c r="T88" s="149"/>
      <c r="AT88" s="6" t="s">
        <v>169</v>
      </c>
      <c r="AU88" s="6" t="s">
        <v>77</v>
      </c>
    </row>
    <row r="89" spans="2:47" s="6" customFormat="1" ht="28.5" customHeight="1">
      <c r="B89" s="85"/>
      <c r="D89" s="151" t="s">
        <v>441</v>
      </c>
      <c r="F89" s="178" t="s">
        <v>1188</v>
      </c>
      <c r="L89" s="85"/>
      <c r="M89" s="148"/>
      <c r="T89" s="149"/>
      <c r="AT89" s="6" t="s">
        <v>441</v>
      </c>
      <c r="AU89" s="6" t="s">
        <v>77</v>
      </c>
    </row>
    <row r="90" spans="2:65" s="6" customFormat="1" ht="13.5" customHeight="1">
      <c r="B90" s="85"/>
      <c r="C90" s="134" t="s">
        <v>77</v>
      </c>
      <c r="D90" s="134" t="s">
        <v>162</v>
      </c>
      <c r="E90" s="135" t="s">
        <v>219</v>
      </c>
      <c r="F90" s="136" t="s">
        <v>1189</v>
      </c>
      <c r="G90" s="137" t="s">
        <v>479</v>
      </c>
      <c r="H90" s="138">
        <v>8</v>
      </c>
      <c r="I90" s="139"/>
      <c r="J90" s="140">
        <f>ROUND($I$90*$H$90,2)</f>
        <v>0</v>
      </c>
      <c r="K90" s="136"/>
      <c r="L90" s="85"/>
      <c r="M90" s="141"/>
      <c r="N90" s="142" t="s">
        <v>39</v>
      </c>
      <c r="P90" s="143">
        <f>$O$90*$H$90</f>
        <v>0</v>
      </c>
      <c r="Q90" s="143">
        <v>0</v>
      </c>
      <c r="R90" s="143">
        <f>$Q$90*$H$90</f>
        <v>0</v>
      </c>
      <c r="S90" s="143">
        <v>0</v>
      </c>
      <c r="T90" s="144">
        <f>$S$90*$H$90</f>
        <v>0</v>
      </c>
      <c r="AR90" s="82" t="s">
        <v>565</v>
      </c>
      <c r="AT90" s="82" t="s">
        <v>162</v>
      </c>
      <c r="AU90" s="82" t="s">
        <v>77</v>
      </c>
      <c r="AY90" s="6" t="s">
        <v>159</v>
      </c>
      <c r="BE90" s="145">
        <f>IF($N$90="základní",$J$90,0)</f>
        <v>0</v>
      </c>
      <c r="BF90" s="145">
        <f>IF($N$90="snížená",$J$90,0)</f>
        <v>0</v>
      </c>
      <c r="BG90" s="145">
        <f>IF($N$90="zákl. přenesená",$J$90,0)</f>
        <v>0</v>
      </c>
      <c r="BH90" s="145">
        <f>IF($N$90="sníž. přenesená",$J$90,0)</f>
        <v>0</v>
      </c>
      <c r="BI90" s="145">
        <f>IF($N$90="nulová",$J$90,0)</f>
        <v>0</v>
      </c>
      <c r="BJ90" s="82" t="s">
        <v>75</v>
      </c>
      <c r="BK90" s="145">
        <f>ROUND($I$90*$H$90,2)</f>
        <v>0</v>
      </c>
      <c r="BL90" s="82" t="s">
        <v>565</v>
      </c>
      <c r="BM90" s="82" t="s">
        <v>1190</v>
      </c>
    </row>
    <row r="91" spans="2:47" s="6" customFormat="1" ht="14.25" customHeight="1">
      <c r="B91" s="85"/>
      <c r="D91" s="146" t="s">
        <v>169</v>
      </c>
      <c r="F91" s="147" t="s">
        <v>1189</v>
      </c>
      <c r="L91" s="85"/>
      <c r="M91" s="148"/>
      <c r="T91" s="149"/>
      <c r="AT91" s="6" t="s">
        <v>169</v>
      </c>
      <c r="AU91" s="6" t="s">
        <v>77</v>
      </c>
    </row>
    <row r="92" spans="2:47" s="6" customFormat="1" ht="28.5" customHeight="1">
      <c r="B92" s="85"/>
      <c r="D92" s="151" t="s">
        <v>441</v>
      </c>
      <c r="F92" s="178" t="s">
        <v>1191</v>
      </c>
      <c r="L92" s="85"/>
      <c r="M92" s="148"/>
      <c r="T92" s="149"/>
      <c r="AT92" s="6" t="s">
        <v>441</v>
      </c>
      <c r="AU92" s="6" t="s">
        <v>77</v>
      </c>
    </row>
    <row r="93" spans="2:65" s="6" customFormat="1" ht="13.5" customHeight="1">
      <c r="B93" s="85"/>
      <c r="C93" s="134" t="s">
        <v>160</v>
      </c>
      <c r="D93" s="134" t="s">
        <v>162</v>
      </c>
      <c r="E93" s="135" t="s">
        <v>226</v>
      </c>
      <c r="F93" s="136" t="s">
        <v>1192</v>
      </c>
      <c r="G93" s="137" t="s">
        <v>479</v>
      </c>
      <c r="H93" s="138">
        <v>4</v>
      </c>
      <c r="I93" s="139"/>
      <c r="J93" s="140">
        <f>ROUND($I$93*$H$93,2)</f>
        <v>0</v>
      </c>
      <c r="K93" s="136"/>
      <c r="L93" s="85"/>
      <c r="M93" s="141"/>
      <c r="N93" s="142" t="s">
        <v>39</v>
      </c>
      <c r="P93" s="143">
        <f>$O$93*$H$93</f>
        <v>0</v>
      </c>
      <c r="Q93" s="143">
        <v>0</v>
      </c>
      <c r="R93" s="143">
        <f>$Q$93*$H$93</f>
        <v>0</v>
      </c>
      <c r="S93" s="143">
        <v>0</v>
      </c>
      <c r="T93" s="144">
        <f>$S$93*$H$93</f>
        <v>0</v>
      </c>
      <c r="AR93" s="82" t="s">
        <v>565</v>
      </c>
      <c r="AT93" s="82" t="s">
        <v>162</v>
      </c>
      <c r="AU93" s="82" t="s">
        <v>77</v>
      </c>
      <c r="AY93" s="6" t="s">
        <v>159</v>
      </c>
      <c r="BE93" s="145">
        <f>IF($N$93="základní",$J$93,0)</f>
        <v>0</v>
      </c>
      <c r="BF93" s="145">
        <f>IF($N$93="snížená",$J$93,0)</f>
        <v>0</v>
      </c>
      <c r="BG93" s="145">
        <f>IF($N$93="zákl. přenesená",$J$93,0)</f>
        <v>0</v>
      </c>
      <c r="BH93" s="145">
        <f>IF($N$93="sníž. přenesená",$J$93,0)</f>
        <v>0</v>
      </c>
      <c r="BI93" s="145">
        <f>IF($N$93="nulová",$J$93,0)</f>
        <v>0</v>
      </c>
      <c r="BJ93" s="82" t="s">
        <v>75</v>
      </c>
      <c r="BK93" s="145">
        <f>ROUND($I$93*$H$93,2)</f>
        <v>0</v>
      </c>
      <c r="BL93" s="82" t="s">
        <v>565</v>
      </c>
      <c r="BM93" s="82" t="s">
        <v>1193</v>
      </c>
    </row>
    <row r="94" spans="2:47" s="6" customFormat="1" ht="14.25" customHeight="1">
      <c r="B94" s="85"/>
      <c r="D94" s="146" t="s">
        <v>169</v>
      </c>
      <c r="F94" s="147" t="s">
        <v>1192</v>
      </c>
      <c r="L94" s="85"/>
      <c r="M94" s="148"/>
      <c r="T94" s="149"/>
      <c r="AT94" s="6" t="s">
        <v>169</v>
      </c>
      <c r="AU94" s="6" t="s">
        <v>77</v>
      </c>
    </row>
    <row r="95" spans="2:47" s="6" customFormat="1" ht="28.5" customHeight="1">
      <c r="B95" s="85"/>
      <c r="D95" s="151" t="s">
        <v>441</v>
      </c>
      <c r="F95" s="178" t="s">
        <v>1194</v>
      </c>
      <c r="L95" s="85"/>
      <c r="M95" s="148"/>
      <c r="T95" s="149"/>
      <c r="AT95" s="6" t="s">
        <v>441</v>
      </c>
      <c r="AU95" s="6" t="s">
        <v>77</v>
      </c>
    </row>
    <row r="96" spans="2:65" s="6" customFormat="1" ht="13.5" customHeight="1">
      <c r="B96" s="85"/>
      <c r="C96" s="134" t="s">
        <v>167</v>
      </c>
      <c r="D96" s="134" t="s">
        <v>162</v>
      </c>
      <c r="E96" s="135" t="s">
        <v>240</v>
      </c>
      <c r="F96" s="136" t="s">
        <v>1195</v>
      </c>
      <c r="G96" s="137" t="s">
        <v>479</v>
      </c>
      <c r="H96" s="138">
        <v>3</v>
      </c>
      <c r="I96" s="139"/>
      <c r="J96" s="140">
        <f>ROUND($I$96*$H$96,2)</f>
        <v>0</v>
      </c>
      <c r="K96" s="136"/>
      <c r="L96" s="85"/>
      <c r="M96" s="141"/>
      <c r="N96" s="142" t="s">
        <v>39</v>
      </c>
      <c r="P96" s="143">
        <f>$O$96*$H$96</f>
        <v>0</v>
      </c>
      <c r="Q96" s="143">
        <v>0</v>
      </c>
      <c r="R96" s="143">
        <f>$Q$96*$H$96</f>
        <v>0</v>
      </c>
      <c r="S96" s="143">
        <v>0</v>
      </c>
      <c r="T96" s="144">
        <f>$S$96*$H$96</f>
        <v>0</v>
      </c>
      <c r="AR96" s="82" t="s">
        <v>565</v>
      </c>
      <c r="AT96" s="82" t="s">
        <v>162</v>
      </c>
      <c r="AU96" s="82" t="s">
        <v>77</v>
      </c>
      <c r="AY96" s="6" t="s">
        <v>159</v>
      </c>
      <c r="BE96" s="145">
        <f>IF($N$96="základní",$J$96,0)</f>
        <v>0</v>
      </c>
      <c r="BF96" s="145">
        <f>IF($N$96="snížená",$J$96,0)</f>
        <v>0</v>
      </c>
      <c r="BG96" s="145">
        <f>IF($N$96="zákl. přenesená",$J$96,0)</f>
        <v>0</v>
      </c>
      <c r="BH96" s="145">
        <f>IF($N$96="sníž. přenesená",$J$96,0)</f>
        <v>0</v>
      </c>
      <c r="BI96" s="145">
        <f>IF($N$96="nulová",$J$96,0)</f>
        <v>0</v>
      </c>
      <c r="BJ96" s="82" t="s">
        <v>75</v>
      </c>
      <c r="BK96" s="145">
        <f>ROUND($I$96*$H$96,2)</f>
        <v>0</v>
      </c>
      <c r="BL96" s="82" t="s">
        <v>565</v>
      </c>
      <c r="BM96" s="82" t="s">
        <v>1196</v>
      </c>
    </row>
    <row r="97" spans="2:47" s="6" customFormat="1" ht="14.25" customHeight="1">
      <c r="B97" s="85"/>
      <c r="D97" s="146" t="s">
        <v>169</v>
      </c>
      <c r="F97" s="147" t="s">
        <v>1195</v>
      </c>
      <c r="L97" s="85"/>
      <c r="M97" s="148"/>
      <c r="T97" s="149"/>
      <c r="AT97" s="6" t="s">
        <v>169</v>
      </c>
      <c r="AU97" s="6" t="s">
        <v>77</v>
      </c>
    </row>
    <row r="98" spans="2:47" s="6" customFormat="1" ht="28.5" customHeight="1">
      <c r="B98" s="85"/>
      <c r="D98" s="151" t="s">
        <v>441</v>
      </c>
      <c r="F98" s="178" t="s">
        <v>1197</v>
      </c>
      <c r="L98" s="85"/>
      <c r="M98" s="148"/>
      <c r="T98" s="149"/>
      <c r="AT98" s="6" t="s">
        <v>441</v>
      </c>
      <c r="AU98" s="6" t="s">
        <v>77</v>
      </c>
    </row>
    <row r="99" spans="2:65" s="6" customFormat="1" ht="13.5" customHeight="1">
      <c r="B99" s="85"/>
      <c r="C99" s="134" t="s">
        <v>191</v>
      </c>
      <c r="D99" s="134" t="s">
        <v>162</v>
      </c>
      <c r="E99" s="135" t="s">
        <v>252</v>
      </c>
      <c r="F99" s="136" t="s">
        <v>1198</v>
      </c>
      <c r="G99" s="137" t="s">
        <v>479</v>
      </c>
      <c r="H99" s="138">
        <v>2</v>
      </c>
      <c r="I99" s="139"/>
      <c r="J99" s="140">
        <f>ROUND($I$99*$H$99,2)</f>
        <v>0</v>
      </c>
      <c r="K99" s="136"/>
      <c r="L99" s="85"/>
      <c r="M99" s="141"/>
      <c r="N99" s="142" t="s">
        <v>39</v>
      </c>
      <c r="P99" s="143">
        <f>$O$99*$H$99</f>
        <v>0</v>
      </c>
      <c r="Q99" s="143">
        <v>0</v>
      </c>
      <c r="R99" s="143">
        <f>$Q$99*$H$99</f>
        <v>0</v>
      </c>
      <c r="S99" s="143">
        <v>0</v>
      </c>
      <c r="T99" s="144">
        <f>$S$99*$H$99</f>
        <v>0</v>
      </c>
      <c r="AR99" s="82" t="s">
        <v>565</v>
      </c>
      <c r="AT99" s="82" t="s">
        <v>162</v>
      </c>
      <c r="AU99" s="82" t="s">
        <v>77</v>
      </c>
      <c r="AY99" s="6" t="s">
        <v>159</v>
      </c>
      <c r="BE99" s="145">
        <f>IF($N$99="základní",$J$99,0)</f>
        <v>0</v>
      </c>
      <c r="BF99" s="145">
        <f>IF($N$99="snížená",$J$99,0)</f>
        <v>0</v>
      </c>
      <c r="BG99" s="145">
        <f>IF($N$99="zákl. přenesená",$J$99,0)</f>
        <v>0</v>
      </c>
      <c r="BH99" s="145">
        <f>IF($N$99="sníž. přenesená",$J$99,0)</f>
        <v>0</v>
      </c>
      <c r="BI99" s="145">
        <f>IF($N$99="nulová",$J$99,0)</f>
        <v>0</v>
      </c>
      <c r="BJ99" s="82" t="s">
        <v>75</v>
      </c>
      <c r="BK99" s="145">
        <f>ROUND($I$99*$H$99,2)</f>
        <v>0</v>
      </c>
      <c r="BL99" s="82" t="s">
        <v>565</v>
      </c>
      <c r="BM99" s="82" t="s">
        <v>1199</v>
      </c>
    </row>
    <row r="100" spans="2:47" s="6" customFormat="1" ht="14.25" customHeight="1">
      <c r="B100" s="85"/>
      <c r="D100" s="146" t="s">
        <v>169</v>
      </c>
      <c r="F100" s="147" t="s">
        <v>1198</v>
      </c>
      <c r="L100" s="85"/>
      <c r="M100" s="148"/>
      <c r="T100" s="149"/>
      <c r="AT100" s="6" t="s">
        <v>169</v>
      </c>
      <c r="AU100" s="6" t="s">
        <v>77</v>
      </c>
    </row>
    <row r="101" spans="2:47" s="6" customFormat="1" ht="28.5" customHeight="1">
      <c r="B101" s="85"/>
      <c r="D101" s="151" t="s">
        <v>441</v>
      </c>
      <c r="F101" s="178" t="s">
        <v>1200</v>
      </c>
      <c r="L101" s="85"/>
      <c r="M101" s="148"/>
      <c r="T101" s="149"/>
      <c r="AT101" s="6" t="s">
        <v>441</v>
      </c>
      <c r="AU101" s="6" t="s">
        <v>77</v>
      </c>
    </row>
    <row r="102" spans="2:65" s="6" customFormat="1" ht="13.5" customHeight="1">
      <c r="B102" s="85"/>
      <c r="C102" s="134" t="s">
        <v>196</v>
      </c>
      <c r="D102" s="134" t="s">
        <v>162</v>
      </c>
      <c r="E102" s="135" t="s">
        <v>259</v>
      </c>
      <c r="F102" s="136" t="s">
        <v>1201</v>
      </c>
      <c r="G102" s="137" t="s">
        <v>479</v>
      </c>
      <c r="H102" s="138">
        <v>2</v>
      </c>
      <c r="I102" s="139"/>
      <c r="J102" s="140">
        <f>ROUND($I$102*$H$102,2)</f>
        <v>0</v>
      </c>
      <c r="K102" s="136"/>
      <c r="L102" s="85"/>
      <c r="M102" s="141"/>
      <c r="N102" s="142" t="s">
        <v>39</v>
      </c>
      <c r="P102" s="143">
        <f>$O$102*$H$102</f>
        <v>0</v>
      </c>
      <c r="Q102" s="143">
        <v>0</v>
      </c>
      <c r="R102" s="143">
        <f>$Q$102*$H$102</f>
        <v>0</v>
      </c>
      <c r="S102" s="143">
        <v>0</v>
      </c>
      <c r="T102" s="144">
        <f>$S$102*$H$102</f>
        <v>0</v>
      </c>
      <c r="AR102" s="82" t="s">
        <v>565</v>
      </c>
      <c r="AT102" s="82" t="s">
        <v>162</v>
      </c>
      <c r="AU102" s="82" t="s">
        <v>77</v>
      </c>
      <c r="AY102" s="6" t="s">
        <v>159</v>
      </c>
      <c r="BE102" s="145">
        <f>IF($N$102="základní",$J$102,0)</f>
        <v>0</v>
      </c>
      <c r="BF102" s="145">
        <f>IF($N$102="snížená",$J$102,0)</f>
        <v>0</v>
      </c>
      <c r="BG102" s="145">
        <f>IF($N$102="zákl. přenesená",$J$102,0)</f>
        <v>0</v>
      </c>
      <c r="BH102" s="145">
        <f>IF($N$102="sníž. přenesená",$J$102,0)</f>
        <v>0</v>
      </c>
      <c r="BI102" s="145">
        <f>IF($N$102="nulová",$J$102,0)</f>
        <v>0</v>
      </c>
      <c r="BJ102" s="82" t="s">
        <v>75</v>
      </c>
      <c r="BK102" s="145">
        <f>ROUND($I$102*$H$102,2)</f>
        <v>0</v>
      </c>
      <c r="BL102" s="82" t="s">
        <v>565</v>
      </c>
      <c r="BM102" s="82" t="s">
        <v>1202</v>
      </c>
    </row>
    <row r="103" spans="2:47" s="6" customFormat="1" ht="14.25" customHeight="1">
      <c r="B103" s="85"/>
      <c r="D103" s="146" t="s">
        <v>169</v>
      </c>
      <c r="F103" s="147" t="s">
        <v>1201</v>
      </c>
      <c r="L103" s="85"/>
      <c r="M103" s="148"/>
      <c r="T103" s="149"/>
      <c r="AT103" s="6" t="s">
        <v>169</v>
      </c>
      <c r="AU103" s="6" t="s">
        <v>77</v>
      </c>
    </row>
    <row r="104" spans="2:47" s="6" customFormat="1" ht="28.5" customHeight="1">
      <c r="B104" s="85"/>
      <c r="D104" s="151" t="s">
        <v>441</v>
      </c>
      <c r="F104" s="178" t="s">
        <v>1203</v>
      </c>
      <c r="L104" s="85"/>
      <c r="M104" s="148"/>
      <c r="T104" s="149"/>
      <c r="AT104" s="6" t="s">
        <v>441</v>
      </c>
      <c r="AU104" s="6" t="s">
        <v>77</v>
      </c>
    </row>
    <row r="105" spans="2:65" s="6" customFormat="1" ht="13.5" customHeight="1">
      <c r="B105" s="85"/>
      <c r="C105" s="134" t="s">
        <v>201</v>
      </c>
      <c r="D105" s="134" t="s">
        <v>162</v>
      </c>
      <c r="E105" s="135" t="s">
        <v>8</v>
      </c>
      <c r="F105" s="136" t="s">
        <v>1204</v>
      </c>
      <c r="G105" s="137" t="s">
        <v>479</v>
      </c>
      <c r="H105" s="138">
        <v>38</v>
      </c>
      <c r="I105" s="139"/>
      <c r="J105" s="140">
        <f>ROUND($I$105*$H$105,2)</f>
        <v>0</v>
      </c>
      <c r="K105" s="136"/>
      <c r="L105" s="85"/>
      <c r="M105" s="141"/>
      <c r="N105" s="142" t="s">
        <v>39</v>
      </c>
      <c r="P105" s="143">
        <f>$O$105*$H$105</f>
        <v>0</v>
      </c>
      <c r="Q105" s="143">
        <v>0</v>
      </c>
      <c r="R105" s="143">
        <f>$Q$105*$H$105</f>
        <v>0</v>
      </c>
      <c r="S105" s="143">
        <v>0</v>
      </c>
      <c r="T105" s="144">
        <f>$S$105*$H$105</f>
        <v>0</v>
      </c>
      <c r="AR105" s="82" t="s">
        <v>565</v>
      </c>
      <c r="AT105" s="82" t="s">
        <v>162</v>
      </c>
      <c r="AU105" s="82" t="s">
        <v>77</v>
      </c>
      <c r="AY105" s="6" t="s">
        <v>159</v>
      </c>
      <c r="BE105" s="145">
        <f>IF($N$105="základní",$J$105,0)</f>
        <v>0</v>
      </c>
      <c r="BF105" s="145">
        <f>IF($N$105="snížená",$J$105,0)</f>
        <v>0</v>
      </c>
      <c r="BG105" s="145">
        <f>IF($N$105="zákl. přenesená",$J$105,0)</f>
        <v>0</v>
      </c>
      <c r="BH105" s="145">
        <f>IF($N$105="sníž. přenesená",$J$105,0)</f>
        <v>0</v>
      </c>
      <c r="BI105" s="145">
        <f>IF($N$105="nulová",$J$105,0)</f>
        <v>0</v>
      </c>
      <c r="BJ105" s="82" t="s">
        <v>75</v>
      </c>
      <c r="BK105" s="145">
        <f>ROUND($I$105*$H$105,2)</f>
        <v>0</v>
      </c>
      <c r="BL105" s="82" t="s">
        <v>565</v>
      </c>
      <c r="BM105" s="82" t="s">
        <v>1205</v>
      </c>
    </row>
    <row r="106" spans="2:47" s="6" customFormat="1" ht="14.25" customHeight="1">
      <c r="B106" s="85"/>
      <c r="D106" s="146" t="s">
        <v>169</v>
      </c>
      <c r="F106" s="147" t="s">
        <v>1204</v>
      </c>
      <c r="L106" s="85"/>
      <c r="M106" s="148"/>
      <c r="T106" s="149"/>
      <c r="AT106" s="6" t="s">
        <v>169</v>
      </c>
      <c r="AU106" s="6" t="s">
        <v>77</v>
      </c>
    </row>
    <row r="107" spans="2:47" s="6" customFormat="1" ht="28.5" customHeight="1">
      <c r="B107" s="85"/>
      <c r="D107" s="151" t="s">
        <v>441</v>
      </c>
      <c r="F107" s="178" t="s">
        <v>1206</v>
      </c>
      <c r="L107" s="85"/>
      <c r="M107" s="148"/>
      <c r="T107" s="149"/>
      <c r="AT107" s="6" t="s">
        <v>441</v>
      </c>
      <c r="AU107" s="6" t="s">
        <v>77</v>
      </c>
    </row>
    <row r="108" spans="2:65" s="6" customFormat="1" ht="13.5" customHeight="1">
      <c r="B108" s="85"/>
      <c r="C108" s="134" t="s">
        <v>184</v>
      </c>
      <c r="D108" s="134" t="s">
        <v>162</v>
      </c>
      <c r="E108" s="135" t="s">
        <v>268</v>
      </c>
      <c r="F108" s="136" t="s">
        <v>1207</v>
      </c>
      <c r="G108" s="137" t="s">
        <v>479</v>
      </c>
      <c r="H108" s="138">
        <v>5</v>
      </c>
      <c r="I108" s="139"/>
      <c r="J108" s="140">
        <f>ROUND($I$108*$H$108,2)</f>
        <v>0</v>
      </c>
      <c r="K108" s="136"/>
      <c r="L108" s="85"/>
      <c r="M108" s="141"/>
      <c r="N108" s="142" t="s">
        <v>39</v>
      </c>
      <c r="P108" s="143">
        <f>$O$108*$H$108</f>
        <v>0</v>
      </c>
      <c r="Q108" s="143">
        <v>0</v>
      </c>
      <c r="R108" s="143">
        <f>$Q$108*$H$108</f>
        <v>0</v>
      </c>
      <c r="S108" s="143">
        <v>0</v>
      </c>
      <c r="T108" s="144">
        <f>$S$108*$H$108</f>
        <v>0</v>
      </c>
      <c r="AR108" s="82" t="s">
        <v>565</v>
      </c>
      <c r="AT108" s="82" t="s">
        <v>162</v>
      </c>
      <c r="AU108" s="82" t="s">
        <v>77</v>
      </c>
      <c r="AY108" s="6" t="s">
        <v>159</v>
      </c>
      <c r="BE108" s="145">
        <f>IF($N$108="základní",$J$108,0)</f>
        <v>0</v>
      </c>
      <c r="BF108" s="145">
        <f>IF($N$108="snížená",$J$108,0)</f>
        <v>0</v>
      </c>
      <c r="BG108" s="145">
        <f>IF($N$108="zákl. přenesená",$J$108,0)</f>
        <v>0</v>
      </c>
      <c r="BH108" s="145">
        <f>IF($N$108="sníž. přenesená",$J$108,0)</f>
        <v>0</v>
      </c>
      <c r="BI108" s="145">
        <f>IF($N$108="nulová",$J$108,0)</f>
        <v>0</v>
      </c>
      <c r="BJ108" s="82" t="s">
        <v>75</v>
      </c>
      <c r="BK108" s="145">
        <f>ROUND($I$108*$H$108,2)</f>
        <v>0</v>
      </c>
      <c r="BL108" s="82" t="s">
        <v>565</v>
      </c>
      <c r="BM108" s="82" t="s">
        <v>1208</v>
      </c>
    </row>
    <row r="109" spans="2:47" s="6" customFormat="1" ht="14.25" customHeight="1">
      <c r="B109" s="85"/>
      <c r="D109" s="146" t="s">
        <v>169</v>
      </c>
      <c r="F109" s="147" t="s">
        <v>1207</v>
      </c>
      <c r="L109" s="85"/>
      <c r="M109" s="148"/>
      <c r="T109" s="149"/>
      <c r="AT109" s="6" t="s">
        <v>169</v>
      </c>
      <c r="AU109" s="6" t="s">
        <v>77</v>
      </c>
    </row>
    <row r="110" spans="2:47" s="6" customFormat="1" ht="28.5" customHeight="1">
      <c r="B110" s="85"/>
      <c r="D110" s="151" t="s">
        <v>441</v>
      </c>
      <c r="F110" s="178" t="s">
        <v>1209</v>
      </c>
      <c r="L110" s="85"/>
      <c r="M110" s="148"/>
      <c r="T110" s="149"/>
      <c r="AT110" s="6" t="s">
        <v>441</v>
      </c>
      <c r="AU110" s="6" t="s">
        <v>77</v>
      </c>
    </row>
    <row r="111" spans="2:65" s="6" customFormat="1" ht="24" customHeight="1">
      <c r="B111" s="85"/>
      <c r="C111" s="134" t="s">
        <v>211</v>
      </c>
      <c r="D111" s="134" t="s">
        <v>162</v>
      </c>
      <c r="E111" s="135" t="s">
        <v>273</v>
      </c>
      <c r="F111" s="136" t="s">
        <v>1210</v>
      </c>
      <c r="G111" s="137" t="s">
        <v>479</v>
      </c>
      <c r="H111" s="138">
        <v>1</v>
      </c>
      <c r="I111" s="139"/>
      <c r="J111" s="140">
        <f>ROUND($I$111*$H$111,2)</f>
        <v>0</v>
      </c>
      <c r="K111" s="136"/>
      <c r="L111" s="85"/>
      <c r="M111" s="141"/>
      <c r="N111" s="142" t="s">
        <v>39</v>
      </c>
      <c r="P111" s="143">
        <f>$O$111*$H$111</f>
        <v>0</v>
      </c>
      <c r="Q111" s="143">
        <v>0</v>
      </c>
      <c r="R111" s="143">
        <f>$Q$111*$H$111</f>
        <v>0</v>
      </c>
      <c r="S111" s="143">
        <v>0</v>
      </c>
      <c r="T111" s="144">
        <f>$S$111*$H$111</f>
        <v>0</v>
      </c>
      <c r="AR111" s="82" t="s">
        <v>565</v>
      </c>
      <c r="AT111" s="82" t="s">
        <v>162</v>
      </c>
      <c r="AU111" s="82" t="s">
        <v>77</v>
      </c>
      <c r="AY111" s="6" t="s">
        <v>159</v>
      </c>
      <c r="BE111" s="145">
        <f>IF($N$111="základní",$J$111,0)</f>
        <v>0</v>
      </c>
      <c r="BF111" s="145">
        <f>IF($N$111="snížená",$J$111,0)</f>
        <v>0</v>
      </c>
      <c r="BG111" s="145">
        <f>IF($N$111="zákl. přenesená",$J$111,0)</f>
        <v>0</v>
      </c>
      <c r="BH111" s="145">
        <f>IF($N$111="sníž. přenesená",$J$111,0)</f>
        <v>0</v>
      </c>
      <c r="BI111" s="145">
        <f>IF($N$111="nulová",$J$111,0)</f>
        <v>0</v>
      </c>
      <c r="BJ111" s="82" t="s">
        <v>75</v>
      </c>
      <c r="BK111" s="145">
        <f>ROUND($I$111*$H$111,2)</f>
        <v>0</v>
      </c>
      <c r="BL111" s="82" t="s">
        <v>565</v>
      </c>
      <c r="BM111" s="82" t="s">
        <v>1211</v>
      </c>
    </row>
    <row r="112" spans="2:47" s="6" customFormat="1" ht="14.25" customHeight="1">
      <c r="B112" s="85"/>
      <c r="D112" s="146" t="s">
        <v>169</v>
      </c>
      <c r="F112" s="147" t="s">
        <v>1210</v>
      </c>
      <c r="L112" s="85"/>
      <c r="M112" s="148"/>
      <c r="T112" s="149"/>
      <c r="AT112" s="6" t="s">
        <v>169</v>
      </c>
      <c r="AU112" s="6" t="s">
        <v>77</v>
      </c>
    </row>
    <row r="113" spans="2:47" s="6" customFormat="1" ht="28.5" customHeight="1">
      <c r="B113" s="85"/>
      <c r="D113" s="151" t="s">
        <v>441</v>
      </c>
      <c r="F113" s="178" t="s">
        <v>1212</v>
      </c>
      <c r="L113" s="85"/>
      <c r="M113" s="148"/>
      <c r="T113" s="149"/>
      <c r="AT113" s="6" t="s">
        <v>441</v>
      </c>
      <c r="AU113" s="6" t="s">
        <v>77</v>
      </c>
    </row>
    <row r="114" spans="2:65" s="6" customFormat="1" ht="24" customHeight="1">
      <c r="B114" s="85"/>
      <c r="C114" s="134" t="s">
        <v>219</v>
      </c>
      <c r="D114" s="134" t="s">
        <v>162</v>
      </c>
      <c r="E114" s="135" t="s">
        <v>278</v>
      </c>
      <c r="F114" s="136" t="s">
        <v>1213</v>
      </c>
      <c r="G114" s="137" t="s">
        <v>479</v>
      </c>
      <c r="H114" s="138">
        <v>2</v>
      </c>
      <c r="I114" s="139"/>
      <c r="J114" s="140">
        <f>ROUND($I$114*$H$114,2)</f>
        <v>0</v>
      </c>
      <c r="K114" s="136"/>
      <c r="L114" s="85"/>
      <c r="M114" s="141"/>
      <c r="N114" s="142" t="s">
        <v>39</v>
      </c>
      <c r="P114" s="143">
        <f>$O$114*$H$114</f>
        <v>0</v>
      </c>
      <c r="Q114" s="143">
        <v>0</v>
      </c>
      <c r="R114" s="143">
        <f>$Q$114*$H$114</f>
        <v>0</v>
      </c>
      <c r="S114" s="143">
        <v>0</v>
      </c>
      <c r="T114" s="144">
        <f>$S$114*$H$114</f>
        <v>0</v>
      </c>
      <c r="AR114" s="82" t="s">
        <v>565</v>
      </c>
      <c r="AT114" s="82" t="s">
        <v>162</v>
      </c>
      <c r="AU114" s="82" t="s">
        <v>77</v>
      </c>
      <c r="AY114" s="6" t="s">
        <v>159</v>
      </c>
      <c r="BE114" s="145">
        <f>IF($N$114="základní",$J$114,0)</f>
        <v>0</v>
      </c>
      <c r="BF114" s="145">
        <f>IF($N$114="snížená",$J$114,0)</f>
        <v>0</v>
      </c>
      <c r="BG114" s="145">
        <f>IF($N$114="zákl. přenesená",$J$114,0)</f>
        <v>0</v>
      </c>
      <c r="BH114" s="145">
        <f>IF($N$114="sníž. přenesená",$J$114,0)</f>
        <v>0</v>
      </c>
      <c r="BI114" s="145">
        <f>IF($N$114="nulová",$J$114,0)</f>
        <v>0</v>
      </c>
      <c r="BJ114" s="82" t="s">
        <v>75</v>
      </c>
      <c r="BK114" s="145">
        <f>ROUND($I$114*$H$114,2)</f>
        <v>0</v>
      </c>
      <c r="BL114" s="82" t="s">
        <v>565</v>
      </c>
      <c r="BM114" s="82" t="s">
        <v>1214</v>
      </c>
    </row>
    <row r="115" spans="2:47" s="6" customFormat="1" ht="14.25" customHeight="1">
      <c r="B115" s="85"/>
      <c r="D115" s="146" t="s">
        <v>169</v>
      </c>
      <c r="F115" s="147" t="s">
        <v>1213</v>
      </c>
      <c r="L115" s="85"/>
      <c r="M115" s="148"/>
      <c r="T115" s="149"/>
      <c r="AT115" s="6" t="s">
        <v>169</v>
      </c>
      <c r="AU115" s="6" t="s">
        <v>77</v>
      </c>
    </row>
    <row r="116" spans="2:47" s="6" customFormat="1" ht="28.5" customHeight="1">
      <c r="B116" s="85"/>
      <c r="D116" s="151" t="s">
        <v>441</v>
      </c>
      <c r="F116" s="178" t="s">
        <v>1215</v>
      </c>
      <c r="L116" s="85"/>
      <c r="M116" s="148"/>
      <c r="T116" s="149"/>
      <c r="AT116" s="6" t="s">
        <v>441</v>
      </c>
      <c r="AU116" s="6" t="s">
        <v>77</v>
      </c>
    </row>
    <row r="117" spans="2:65" s="6" customFormat="1" ht="24" customHeight="1">
      <c r="B117" s="85"/>
      <c r="C117" s="134" t="s">
        <v>226</v>
      </c>
      <c r="D117" s="134" t="s">
        <v>162</v>
      </c>
      <c r="E117" s="135" t="s">
        <v>284</v>
      </c>
      <c r="F117" s="136" t="s">
        <v>1216</v>
      </c>
      <c r="G117" s="137" t="s">
        <v>479</v>
      </c>
      <c r="H117" s="138">
        <v>12</v>
      </c>
      <c r="I117" s="139"/>
      <c r="J117" s="140">
        <f>ROUND($I$117*$H$117,2)</f>
        <v>0</v>
      </c>
      <c r="K117" s="136"/>
      <c r="L117" s="85"/>
      <c r="M117" s="141"/>
      <c r="N117" s="142" t="s">
        <v>39</v>
      </c>
      <c r="P117" s="143">
        <f>$O$117*$H$117</f>
        <v>0</v>
      </c>
      <c r="Q117" s="143">
        <v>0</v>
      </c>
      <c r="R117" s="143">
        <f>$Q$117*$H$117</f>
        <v>0</v>
      </c>
      <c r="S117" s="143">
        <v>0</v>
      </c>
      <c r="T117" s="144">
        <f>$S$117*$H$117</f>
        <v>0</v>
      </c>
      <c r="AR117" s="82" t="s">
        <v>565</v>
      </c>
      <c r="AT117" s="82" t="s">
        <v>162</v>
      </c>
      <c r="AU117" s="82" t="s">
        <v>77</v>
      </c>
      <c r="AY117" s="6" t="s">
        <v>159</v>
      </c>
      <c r="BE117" s="145">
        <f>IF($N$117="základní",$J$117,0)</f>
        <v>0</v>
      </c>
      <c r="BF117" s="145">
        <f>IF($N$117="snížená",$J$117,0)</f>
        <v>0</v>
      </c>
      <c r="BG117" s="145">
        <f>IF($N$117="zákl. přenesená",$J$117,0)</f>
        <v>0</v>
      </c>
      <c r="BH117" s="145">
        <f>IF($N$117="sníž. přenesená",$J$117,0)</f>
        <v>0</v>
      </c>
      <c r="BI117" s="145">
        <f>IF($N$117="nulová",$J$117,0)</f>
        <v>0</v>
      </c>
      <c r="BJ117" s="82" t="s">
        <v>75</v>
      </c>
      <c r="BK117" s="145">
        <f>ROUND($I$117*$H$117,2)</f>
        <v>0</v>
      </c>
      <c r="BL117" s="82" t="s">
        <v>565</v>
      </c>
      <c r="BM117" s="82" t="s">
        <v>1217</v>
      </c>
    </row>
    <row r="118" spans="2:47" s="6" customFormat="1" ht="24.75" customHeight="1">
      <c r="B118" s="85"/>
      <c r="D118" s="146" t="s">
        <v>169</v>
      </c>
      <c r="F118" s="147" t="s">
        <v>1216</v>
      </c>
      <c r="L118" s="85"/>
      <c r="M118" s="148"/>
      <c r="T118" s="149"/>
      <c r="AT118" s="6" t="s">
        <v>169</v>
      </c>
      <c r="AU118" s="6" t="s">
        <v>77</v>
      </c>
    </row>
    <row r="119" spans="2:47" s="6" customFormat="1" ht="28.5" customHeight="1">
      <c r="B119" s="85"/>
      <c r="D119" s="151" t="s">
        <v>441</v>
      </c>
      <c r="F119" s="178" t="s">
        <v>1218</v>
      </c>
      <c r="L119" s="85"/>
      <c r="M119" s="148"/>
      <c r="T119" s="149"/>
      <c r="AT119" s="6" t="s">
        <v>441</v>
      </c>
      <c r="AU119" s="6" t="s">
        <v>77</v>
      </c>
    </row>
    <row r="120" spans="2:65" s="6" customFormat="1" ht="13.5" customHeight="1">
      <c r="B120" s="85"/>
      <c r="C120" s="134" t="s">
        <v>240</v>
      </c>
      <c r="D120" s="134" t="s">
        <v>162</v>
      </c>
      <c r="E120" s="135" t="s">
        <v>77</v>
      </c>
      <c r="F120" s="136" t="s">
        <v>1219</v>
      </c>
      <c r="G120" s="137" t="s">
        <v>479</v>
      </c>
      <c r="H120" s="138">
        <v>3</v>
      </c>
      <c r="I120" s="139"/>
      <c r="J120" s="140">
        <f>ROUND($I$120*$H$120,2)</f>
        <v>0</v>
      </c>
      <c r="K120" s="136"/>
      <c r="L120" s="85"/>
      <c r="M120" s="141"/>
      <c r="N120" s="142" t="s">
        <v>39</v>
      </c>
      <c r="P120" s="143">
        <f>$O$120*$H$120</f>
        <v>0</v>
      </c>
      <c r="Q120" s="143">
        <v>0</v>
      </c>
      <c r="R120" s="143">
        <f>$Q$120*$H$120</f>
        <v>0</v>
      </c>
      <c r="S120" s="143">
        <v>0</v>
      </c>
      <c r="T120" s="144">
        <f>$S$120*$H$120</f>
        <v>0</v>
      </c>
      <c r="AR120" s="82" t="s">
        <v>565</v>
      </c>
      <c r="AT120" s="82" t="s">
        <v>162</v>
      </c>
      <c r="AU120" s="82" t="s">
        <v>77</v>
      </c>
      <c r="AY120" s="6" t="s">
        <v>159</v>
      </c>
      <c r="BE120" s="145">
        <f>IF($N$120="základní",$J$120,0)</f>
        <v>0</v>
      </c>
      <c r="BF120" s="145">
        <f>IF($N$120="snížená",$J$120,0)</f>
        <v>0</v>
      </c>
      <c r="BG120" s="145">
        <f>IF($N$120="zákl. přenesená",$J$120,0)</f>
        <v>0</v>
      </c>
      <c r="BH120" s="145">
        <f>IF($N$120="sníž. přenesená",$J$120,0)</f>
        <v>0</v>
      </c>
      <c r="BI120" s="145">
        <f>IF($N$120="nulová",$J$120,0)</f>
        <v>0</v>
      </c>
      <c r="BJ120" s="82" t="s">
        <v>75</v>
      </c>
      <c r="BK120" s="145">
        <f>ROUND($I$120*$H$120,2)</f>
        <v>0</v>
      </c>
      <c r="BL120" s="82" t="s">
        <v>565</v>
      </c>
      <c r="BM120" s="82" t="s">
        <v>1220</v>
      </c>
    </row>
    <row r="121" spans="2:47" s="6" customFormat="1" ht="14.25" customHeight="1">
      <c r="B121" s="85"/>
      <c r="D121" s="146" t="s">
        <v>169</v>
      </c>
      <c r="F121" s="147" t="s">
        <v>1219</v>
      </c>
      <c r="L121" s="85"/>
      <c r="M121" s="148"/>
      <c r="T121" s="149"/>
      <c r="AT121" s="6" t="s">
        <v>169</v>
      </c>
      <c r="AU121" s="6" t="s">
        <v>77</v>
      </c>
    </row>
    <row r="122" spans="2:47" s="6" customFormat="1" ht="28.5" customHeight="1">
      <c r="B122" s="85"/>
      <c r="D122" s="151" t="s">
        <v>441</v>
      </c>
      <c r="F122" s="178" t="s">
        <v>1221</v>
      </c>
      <c r="L122" s="85"/>
      <c r="M122" s="148"/>
      <c r="T122" s="149"/>
      <c r="AT122" s="6" t="s">
        <v>441</v>
      </c>
      <c r="AU122" s="6" t="s">
        <v>77</v>
      </c>
    </row>
    <row r="123" spans="2:65" s="6" customFormat="1" ht="24" customHeight="1">
      <c r="B123" s="85"/>
      <c r="C123" s="134" t="s">
        <v>252</v>
      </c>
      <c r="D123" s="134" t="s">
        <v>162</v>
      </c>
      <c r="E123" s="135" t="s">
        <v>290</v>
      </c>
      <c r="F123" s="136" t="s">
        <v>1222</v>
      </c>
      <c r="G123" s="137" t="s">
        <v>479</v>
      </c>
      <c r="H123" s="138">
        <v>42</v>
      </c>
      <c r="I123" s="139"/>
      <c r="J123" s="140">
        <f>ROUND($I$123*$H$123,2)</f>
        <v>0</v>
      </c>
      <c r="K123" s="136"/>
      <c r="L123" s="85"/>
      <c r="M123" s="141"/>
      <c r="N123" s="142" t="s">
        <v>39</v>
      </c>
      <c r="P123" s="143">
        <f>$O$123*$H$123</f>
        <v>0</v>
      </c>
      <c r="Q123" s="143">
        <v>0</v>
      </c>
      <c r="R123" s="143">
        <f>$Q$123*$H$123</f>
        <v>0</v>
      </c>
      <c r="S123" s="143">
        <v>0</v>
      </c>
      <c r="T123" s="144">
        <f>$S$123*$H$123</f>
        <v>0</v>
      </c>
      <c r="AR123" s="82" t="s">
        <v>565</v>
      </c>
      <c r="AT123" s="82" t="s">
        <v>162</v>
      </c>
      <c r="AU123" s="82" t="s">
        <v>77</v>
      </c>
      <c r="AY123" s="6" t="s">
        <v>159</v>
      </c>
      <c r="BE123" s="145">
        <f>IF($N$123="základní",$J$123,0)</f>
        <v>0</v>
      </c>
      <c r="BF123" s="145">
        <f>IF($N$123="snížená",$J$123,0)</f>
        <v>0</v>
      </c>
      <c r="BG123" s="145">
        <f>IF($N$123="zákl. přenesená",$J$123,0)</f>
        <v>0</v>
      </c>
      <c r="BH123" s="145">
        <f>IF($N$123="sníž. přenesená",$J$123,0)</f>
        <v>0</v>
      </c>
      <c r="BI123" s="145">
        <f>IF($N$123="nulová",$J$123,0)</f>
        <v>0</v>
      </c>
      <c r="BJ123" s="82" t="s">
        <v>75</v>
      </c>
      <c r="BK123" s="145">
        <f>ROUND($I$123*$H$123,2)</f>
        <v>0</v>
      </c>
      <c r="BL123" s="82" t="s">
        <v>565</v>
      </c>
      <c r="BM123" s="82" t="s">
        <v>1223</v>
      </c>
    </row>
    <row r="124" spans="2:47" s="6" customFormat="1" ht="24.75" customHeight="1">
      <c r="B124" s="85"/>
      <c r="D124" s="146" t="s">
        <v>169</v>
      </c>
      <c r="F124" s="147" t="s">
        <v>1222</v>
      </c>
      <c r="L124" s="85"/>
      <c r="M124" s="148"/>
      <c r="T124" s="149"/>
      <c r="AT124" s="6" t="s">
        <v>169</v>
      </c>
      <c r="AU124" s="6" t="s">
        <v>77</v>
      </c>
    </row>
    <row r="125" spans="2:47" s="6" customFormat="1" ht="28.5" customHeight="1">
      <c r="B125" s="85"/>
      <c r="D125" s="151" t="s">
        <v>441</v>
      </c>
      <c r="F125" s="178" t="s">
        <v>1224</v>
      </c>
      <c r="L125" s="85"/>
      <c r="M125" s="148"/>
      <c r="T125" s="149"/>
      <c r="AT125" s="6" t="s">
        <v>441</v>
      </c>
      <c r="AU125" s="6" t="s">
        <v>77</v>
      </c>
    </row>
    <row r="126" spans="2:65" s="6" customFormat="1" ht="24" customHeight="1">
      <c r="B126" s="85"/>
      <c r="C126" s="134" t="s">
        <v>259</v>
      </c>
      <c r="D126" s="134" t="s">
        <v>162</v>
      </c>
      <c r="E126" s="135" t="s">
        <v>7</v>
      </c>
      <c r="F126" s="136" t="s">
        <v>1225</v>
      </c>
      <c r="G126" s="137" t="s">
        <v>479</v>
      </c>
      <c r="H126" s="138">
        <v>2</v>
      </c>
      <c r="I126" s="139"/>
      <c r="J126" s="140">
        <f>ROUND($I$126*$H$126,2)</f>
        <v>0</v>
      </c>
      <c r="K126" s="136"/>
      <c r="L126" s="85"/>
      <c r="M126" s="141"/>
      <c r="N126" s="142" t="s">
        <v>39</v>
      </c>
      <c r="P126" s="143">
        <f>$O$126*$H$126</f>
        <v>0</v>
      </c>
      <c r="Q126" s="143">
        <v>0</v>
      </c>
      <c r="R126" s="143">
        <f>$Q$126*$H$126</f>
        <v>0</v>
      </c>
      <c r="S126" s="143">
        <v>0</v>
      </c>
      <c r="T126" s="144">
        <f>$S$126*$H$126</f>
        <v>0</v>
      </c>
      <c r="AR126" s="82" t="s">
        <v>565</v>
      </c>
      <c r="AT126" s="82" t="s">
        <v>162</v>
      </c>
      <c r="AU126" s="82" t="s">
        <v>77</v>
      </c>
      <c r="AY126" s="6" t="s">
        <v>159</v>
      </c>
      <c r="BE126" s="145">
        <f>IF($N$126="základní",$J$126,0)</f>
        <v>0</v>
      </c>
      <c r="BF126" s="145">
        <f>IF($N$126="snížená",$J$126,0)</f>
        <v>0</v>
      </c>
      <c r="BG126" s="145">
        <f>IF($N$126="zákl. přenesená",$J$126,0)</f>
        <v>0</v>
      </c>
      <c r="BH126" s="145">
        <f>IF($N$126="sníž. přenesená",$J$126,0)</f>
        <v>0</v>
      </c>
      <c r="BI126" s="145">
        <f>IF($N$126="nulová",$J$126,0)</f>
        <v>0</v>
      </c>
      <c r="BJ126" s="82" t="s">
        <v>75</v>
      </c>
      <c r="BK126" s="145">
        <f>ROUND($I$126*$H$126,2)</f>
        <v>0</v>
      </c>
      <c r="BL126" s="82" t="s">
        <v>565</v>
      </c>
      <c r="BM126" s="82" t="s">
        <v>1226</v>
      </c>
    </row>
    <row r="127" spans="2:47" s="6" customFormat="1" ht="24.75" customHeight="1">
      <c r="B127" s="85"/>
      <c r="D127" s="146" t="s">
        <v>169</v>
      </c>
      <c r="F127" s="147" t="s">
        <v>1225</v>
      </c>
      <c r="L127" s="85"/>
      <c r="M127" s="148"/>
      <c r="T127" s="149"/>
      <c r="AT127" s="6" t="s">
        <v>169</v>
      </c>
      <c r="AU127" s="6" t="s">
        <v>77</v>
      </c>
    </row>
    <row r="128" spans="2:47" s="6" customFormat="1" ht="28.5" customHeight="1">
      <c r="B128" s="85"/>
      <c r="D128" s="151" t="s">
        <v>441</v>
      </c>
      <c r="F128" s="178" t="s">
        <v>1227</v>
      </c>
      <c r="L128" s="85"/>
      <c r="M128" s="148"/>
      <c r="T128" s="149"/>
      <c r="AT128" s="6" t="s">
        <v>441</v>
      </c>
      <c r="AU128" s="6" t="s">
        <v>77</v>
      </c>
    </row>
    <row r="129" spans="2:65" s="6" customFormat="1" ht="13.5" customHeight="1">
      <c r="B129" s="85"/>
      <c r="C129" s="134" t="s">
        <v>8</v>
      </c>
      <c r="D129" s="134" t="s">
        <v>162</v>
      </c>
      <c r="E129" s="135" t="s">
        <v>308</v>
      </c>
      <c r="F129" s="136" t="s">
        <v>1228</v>
      </c>
      <c r="G129" s="137" t="s">
        <v>479</v>
      </c>
      <c r="H129" s="138">
        <v>5</v>
      </c>
      <c r="I129" s="139"/>
      <c r="J129" s="140">
        <f>ROUND($I$129*$H$129,2)</f>
        <v>0</v>
      </c>
      <c r="K129" s="136"/>
      <c r="L129" s="85"/>
      <c r="M129" s="141"/>
      <c r="N129" s="142" t="s">
        <v>39</v>
      </c>
      <c r="P129" s="143">
        <f>$O$129*$H$129</f>
        <v>0</v>
      </c>
      <c r="Q129" s="143">
        <v>0</v>
      </c>
      <c r="R129" s="143">
        <f>$Q$129*$H$129</f>
        <v>0</v>
      </c>
      <c r="S129" s="143">
        <v>0</v>
      </c>
      <c r="T129" s="144">
        <f>$S$129*$H$129</f>
        <v>0</v>
      </c>
      <c r="AR129" s="82" t="s">
        <v>565</v>
      </c>
      <c r="AT129" s="82" t="s">
        <v>162</v>
      </c>
      <c r="AU129" s="82" t="s">
        <v>77</v>
      </c>
      <c r="AY129" s="6" t="s">
        <v>159</v>
      </c>
      <c r="BE129" s="145">
        <f>IF($N$129="základní",$J$129,0)</f>
        <v>0</v>
      </c>
      <c r="BF129" s="145">
        <f>IF($N$129="snížená",$J$129,0)</f>
        <v>0</v>
      </c>
      <c r="BG129" s="145">
        <f>IF($N$129="zákl. přenesená",$J$129,0)</f>
        <v>0</v>
      </c>
      <c r="BH129" s="145">
        <f>IF($N$129="sníž. přenesená",$J$129,0)</f>
        <v>0</v>
      </c>
      <c r="BI129" s="145">
        <f>IF($N$129="nulová",$J$129,0)</f>
        <v>0</v>
      </c>
      <c r="BJ129" s="82" t="s">
        <v>75</v>
      </c>
      <c r="BK129" s="145">
        <f>ROUND($I$129*$H$129,2)</f>
        <v>0</v>
      </c>
      <c r="BL129" s="82" t="s">
        <v>565</v>
      </c>
      <c r="BM129" s="82" t="s">
        <v>1229</v>
      </c>
    </row>
    <row r="130" spans="2:47" s="6" customFormat="1" ht="14.25" customHeight="1">
      <c r="B130" s="85"/>
      <c r="D130" s="146" t="s">
        <v>169</v>
      </c>
      <c r="F130" s="147" t="s">
        <v>1228</v>
      </c>
      <c r="L130" s="85"/>
      <c r="M130" s="148"/>
      <c r="T130" s="149"/>
      <c r="AT130" s="6" t="s">
        <v>169</v>
      </c>
      <c r="AU130" s="6" t="s">
        <v>77</v>
      </c>
    </row>
    <row r="131" spans="2:47" s="6" customFormat="1" ht="28.5" customHeight="1">
      <c r="B131" s="85"/>
      <c r="D131" s="151" t="s">
        <v>441</v>
      </c>
      <c r="F131" s="178" t="s">
        <v>1230</v>
      </c>
      <c r="L131" s="85"/>
      <c r="M131" s="148"/>
      <c r="T131" s="149"/>
      <c r="AT131" s="6" t="s">
        <v>441</v>
      </c>
      <c r="AU131" s="6" t="s">
        <v>77</v>
      </c>
    </row>
    <row r="132" spans="2:65" s="6" customFormat="1" ht="13.5" customHeight="1">
      <c r="B132" s="85"/>
      <c r="C132" s="134" t="s">
        <v>268</v>
      </c>
      <c r="D132" s="134" t="s">
        <v>162</v>
      </c>
      <c r="E132" s="135" t="s">
        <v>315</v>
      </c>
      <c r="F132" s="136" t="s">
        <v>1231</v>
      </c>
      <c r="G132" s="137" t="s">
        <v>479</v>
      </c>
      <c r="H132" s="138">
        <v>44</v>
      </c>
      <c r="I132" s="139"/>
      <c r="J132" s="140">
        <f>ROUND($I$132*$H$132,2)</f>
        <v>0</v>
      </c>
      <c r="K132" s="136"/>
      <c r="L132" s="85"/>
      <c r="M132" s="141"/>
      <c r="N132" s="142" t="s">
        <v>39</v>
      </c>
      <c r="P132" s="143">
        <f>$O$132*$H$132</f>
        <v>0</v>
      </c>
      <c r="Q132" s="143">
        <v>0</v>
      </c>
      <c r="R132" s="143">
        <f>$Q$132*$H$132</f>
        <v>0</v>
      </c>
      <c r="S132" s="143">
        <v>0</v>
      </c>
      <c r="T132" s="144">
        <f>$S$132*$H$132</f>
        <v>0</v>
      </c>
      <c r="AR132" s="82" t="s">
        <v>565</v>
      </c>
      <c r="AT132" s="82" t="s">
        <v>162</v>
      </c>
      <c r="AU132" s="82" t="s">
        <v>77</v>
      </c>
      <c r="AY132" s="6" t="s">
        <v>159</v>
      </c>
      <c r="BE132" s="145">
        <f>IF($N$132="základní",$J$132,0)</f>
        <v>0</v>
      </c>
      <c r="BF132" s="145">
        <f>IF($N$132="snížená",$J$132,0)</f>
        <v>0</v>
      </c>
      <c r="BG132" s="145">
        <f>IF($N$132="zákl. přenesená",$J$132,0)</f>
        <v>0</v>
      </c>
      <c r="BH132" s="145">
        <f>IF($N$132="sníž. přenesená",$J$132,0)</f>
        <v>0</v>
      </c>
      <c r="BI132" s="145">
        <f>IF($N$132="nulová",$J$132,0)</f>
        <v>0</v>
      </c>
      <c r="BJ132" s="82" t="s">
        <v>75</v>
      </c>
      <c r="BK132" s="145">
        <f>ROUND($I$132*$H$132,2)</f>
        <v>0</v>
      </c>
      <c r="BL132" s="82" t="s">
        <v>565</v>
      </c>
      <c r="BM132" s="82" t="s">
        <v>1232</v>
      </c>
    </row>
    <row r="133" spans="2:47" s="6" customFormat="1" ht="14.25" customHeight="1">
      <c r="B133" s="85"/>
      <c r="D133" s="146" t="s">
        <v>169</v>
      </c>
      <c r="F133" s="147" t="s">
        <v>1231</v>
      </c>
      <c r="L133" s="85"/>
      <c r="M133" s="148"/>
      <c r="T133" s="149"/>
      <c r="AT133" s="6" t="s">
        <v>169</v>
      </c>
      <c r="AU133" s="6" t="s">
        <v>77</v>
      </c>
    </row>
    <row r="134" spans="2:65" s="6" customFormat="1" ht="13.5" customHeight="1">
      <c r="B134" s="85"/>
      <c r="C134" s="134" t="s">
        <v>273</v>
      </c>
      <c r="D134" s="134" t="s">
        <v>162</v>
      </c>
      <c r="E134" s="135" t="s">
        <v>321</v>
      </c>
      <c r="F134" s="136" t="s">
        <v>1233</v>
      </c>
      <c r="G134" s="137" t="s">
        <v>479</v>
      </c>
      <c r="H134" s="138">
        <v>1</v>
      </c>
      <c r="I134" s="139"/>
      <c r="J134" s="140">
        <f>ROUND($I$134*$H$134,2)</f>
        <v>0</v>
      </c>
      <c r="K134" s="136"/>
      <c r="L134" s="85"/>
      <c r="M134" s="141"/>
      <c r="N134" s="142" t="s">
        <v>39</v>
      </c>
      <c r="P134" s="143">
        <f>$O$134*$H$134</f>
        <v>0</v>
      </c>
      <c r="Q134" s="143">
        <v>0</v>
      </c>
      <c r="R134" s="143">
        <f>$Q$134*$H$134</f>
        <v>0</v>
      </c>
      <c r="S134" s="143">
        <v>0</v>
      </c>
      <c r="T134" s="144">
        <f>$S$134*$H$134</f>
        <v>0</v>
      </c>
      <c r="AR134" s="82" t="s">
        <v>565</v>
      </c>
      <c r="AT134" s="82" t="s">
        <v>162</v>
      </c>
      <c r="AU134" s="82" t="s">
        <v>77</v>
      </c>
      <c r="AY134" s="6" t="s">
        <v>159</v>
      </c>
      <c r="BE134" s="145">
        <f>IF($N$134="základní",$J$134,0)</f>
        <v>0</v>
      </c>
      <c r="BF134" s="145">
        <f>IF($N$134="snížená",$J$134,0)</f>
        <v>0</v>
      </c>
      <c r="BG134" s="145">
        <f>IF($N$134="zákl. přenesená",$J$134,0)</f>
        <v>0</v>
      </c>
      <c r="BH134" s="145">
        <f>IF($N$134="sníž. přenesená",$J$134,0)</f>
        <v>0</v>
      </c>
      <c r="BI134" s="145">
        <f>IF($N$134="nulová",$J$134,0)</f>
        <v>0</v>
      </c>
      <c r="BJ134" s="82" t="s">
        <v>75</v>
      </c>
      <c r="BK134" s="145">
        <f>ROUND($I$134*$H$134,2)</f>
        <v>0</v>
      </c>
      <c r="BL134" s="82" t="s">
        <v>565</v>
      </c>
      <c r="BM134" s="82" t="s">
        <v>1234</v>
      </c>
    </row>
    <row r="135" spans="2:47" s="6" customFormat="1" ht="14.25" customHeight="1">
      <c r="B135" s="85"/>
      <c r="D135" s="146" t="s">
        <v>169</v>
      </c>
      <c r="F135" s="147" t="s">
        <v>1233</v>
      </c>
      <c r="L135" s="85"/>
      <c r="M135" s="148"/>
      <c r="T135" s="149"/>
      <c r="AT135" s="6" t="s">
        <v>169</v>
      </c>
      <c r="AU135" s="6" t="s">
        <v>77</v>
      </c>
    </row>
    <row r="136" spans="2:65" s="6" customFormat="1" ht="13.5" customHeight="1">
      <c r="B136" s="85"/>
      <c r="C136" s="134" t="s">
        <v>278</v>
      </c>
      <c r="D136" s="134" t="s">
        <v>162</v>
      </c>
      <c r="E136" s="135" t="s">
        <v>328</v>
      </c>
      <c r="F136" s="136" t="s">
        <v>1235</v>
      </c>
      <c r="G136" s="137" t="s">
        <v>1236</v>
      </c>
      <c r="H136" s="138">
        <v>40</v>
      </c>
      <c r="I136" s="139"/>
      <c r="J136" s="140">
        <f>ROUND($I$136*$H$136,2)</f>
        <v>0</v>
      </c>
      <c r="K136" s="136"/>
      <c r="L136" s="85"/>
      <c r="M136" s="141"/>
      <c r="N136" s="142" t="s">
        <v>39</v>
      </c>
      <c r="P136" s="143">
        <f>$O$136*$H$136</f>
        <v>0</v>
      </c>
      <c r="Q136" s="143">
        <v>0</v>
      </c>
      <c r="R136" s="143">
        <f>$Q$136*$H$136</f>
        <v>0</v>
      </c>
      <c r="S136" s="143">
        <v>0</v>
      </c>
      <c r="T136" s="144">
        <f>$S$136*$H$136</f>
        <v>0</v>
      </c>
      <c r="AR136" s="82" t="s">
        <v>565</v>
      </c>
      <c r="AT136" s="82" t="s">
        <v>162</v>
      </c>
      <c r="AU136" s="82" t="s">
        <v>77</v>
      </c>
      <c r="AY136" s="6" t="s">
        <v>159</v>
      </c>
      <c r="BE136" s="145">
        <f>IF($N$136="základní",$J$136,0)</f>
        <v>0</v>
      </c>
      <c r="BF136" s="145">
        <f>IF($N$136="snížená",$J$136,0)</f>
        <v>0</v>
      </c>
      <c r="BG136" s="145">
        <f>IF($N$136="zákl. přenesená",$J$136,0)</f>
        <v>0</v>
      </c>
      <c r="BH136" s="145">
        <f>IF($N$136="sníž. přenesená",$J$136,0)</f>
        <v>0</v>
      </c>
      <c r="BI136" s="145">
        <f>IF($N$136="nulová",$J$136,0)</f>
        <v>0</v>
      </c>
      <c r="BJ136" s="82" t="s">
        <v>75</v>
      </c>
      <c r="BK136" s="145">
        <f>ROUND($I$136*$H$136,2)</f>
        <v>0</v>
      </c>
      <c r="BL136" s="82" t="s">
        <v>565</v>
      </c>
      <c r="BM136" s="82" t="s">
        <v>1237</v>
      </c>
    </row>
    <row r="137" spans="2:47" s="6" customFormat="1" ht="14.25" customHeight="1">
      <c r="B137" s="85"/>
      <c r="D137" s="146" t="s">
        <v>169</v>
      </c>
      <c r="F137" s="147" t="s">
        <v>1235</v>
      </c>
      <c r="L137" s="85"/>
      <c r="M137" s="148"/>
      <c r="T137" s="149"/>
      <c r="AT137" s="6" t="s">
        <v>169</v>
      </c>
      <c r="AU137" s="6" t="s">
        <v>77</v>
      </c>
    </row>
    <row r="138" spans="2:65" s="6" customFormat="1" ht="13.5" customHeight="1">
      <c r="B138" s="85"/>
      <c r="C138" s="134" t="s">
        <v>284</v>
      </c>
      <c r="D138" s="134" t="s">
        <v>162</v>
      </c>
      <c r="E138" s="135" t="s">
        <v>335</v>
      </c>
      <c r="F138" s="136" t="s">
        <v>1238</v>
      </c>
      <c r="G138" s="137" t="s">
        <v>1236</v>
      </c>
      <c r="H138" s="138">
        <v>15</v>
      </c>
      <c r="I138" s="139"/>
      <c r="J138" s="140">
        <f>ROUND($I$138*$H$138,2)</f>
        <v>0</v>
      </c>
      <c r="K138" s="136"/>
      <c r="L138" s="85"/>
      <c r="M138" s="141"/>
      <c r="N138" s="142" t="s">
        <v>39</v>
      </c>
      <c r="P138" s="143">
        <f>$O$138*$H$138</f>
        <v>0</v>
      </c>
      <c r="Q138" s="143">
        <v>0</v>
      </c>
      <c r="R138" s="143">
        <f>$Q$138*$H$138</f>
        <v>0</v>
      </c>
      <c r="S138" s="143">
        <v>0</v>
      </c>
      <c r="T138" s="144">
        <f>$S$138*$H$138</f>
        <v>0</v>
      </c>
      <c r="AR138" s="82" t="s">
        <v>565</v>
      </c>
      <c r="AT138" s="82" t="s">
        <v>162</v>
      </c>
      <c r="AU138" s="82" t="s">
        <v>77</v>
      </c>
      <c r="AY138" s="6" t="s">
        <v>159</v>
      </c>
      <c r="BE138" s="145">
        <f>IF($N$138="základní",$J$138,0)</f>
        <v>0</v>
      </c>
      <c r="BF138" s="145">
        <f>IF($N$138="snížená",$J$138,0)</f>
        <v>0</v>
      </c>
      <c r="BG138" s="145">
        <f>IF($N$138="zákl. přenesená",$J$138,0)</f>
        <v>0</v>
      </c>
      <c r="BH138" s="145">
        <f>IF($N$138="sníž. přenesená",$J$138,0)</f>
        <v>0</v>
      </c>
      <c r="BI138" s="145">
        <f>IF($N$138="nulová",$J$138,0)</f>
        <v>0</v>
      </c>
      <c r="BJ138" s="82" t="s">
        <v>75</v>
      </c>
      <c r="BK138" s="145">
        <f>ROUND($I$138*$H$138,2)</f>
        <v>0</v>
      </c>
      <c r="BL138" s="82" t="s">
        <v>565</v>
      </c>
      <c r="BM138" s="82" t="s">
        <v>1239</v>
      </c>
    </row>
    <row r="139" spans="2:47" s="6" customFormat="1" ht="14.25" customHeight="1">
      <c r="B139" s="85"/>
      <c r="D139" s="146" t="s">
        <v>169</v>
      </c>
      <c r="F139" s="147" t="s">
        <v>1238</v>
      </c>
      <c r="L139" s="85"/>
      <c r="M139" s="148"/>
      <c r="T139" s="149"/>
      <c r="AT139" s="6" t="s">
        <v>169</v>
      </c>
      <c r="AU139" s="6" t="s">
        <v>77</v>
      </c>
    </row>
    <row r="140" spans="2:65" s="6" customFormat="1" ht="13.5" customHeight="1">
      <c r="B140" s="85"/>
      <c r="C140" s="134" t="s">
        <v>290</v>
      </c>
      <c r="D140" s="134" t="s">
        <v>162</v>
      </c>
      <c r="E140" s="135" t="s">
        <v>341</v>
      </c>
      <c r="F140" s="136" t="s">
        <v>1240</v>
      </c>
      <c r="G140" s="137" t="s">
        <v>177</v>
      </c>
      <c r="H140" s="138">
        <v>1</v>
      </c>
      <c r="I140" s="139"/>
      <c r="J140" s="140">
        <f>ROUND($I$140*$H$140,2)</f>
        <v>0</v>
      </c>
      <c r="K140" s="136"/>
      <c r="L140" s="85"/>
      <c r="M140" s="141"/>
      <c r="N140" s="142" t="s">
        <v>39</v>
      </c>
      <c r="P140" s="143">
        <f>$O$140*$H$140</f>
        <v>0</v>
      </c>
      <c r="Q140" s="143">
        <v>0</v>
      </c>
      <c r="R140" s="143">
        <f>$Q$140*$H$140</f>
        <v>0</v>
      </c>
      <c r="S140" s="143">
        <v>0</v>
      </c>
      <c r="T140" s="144">
        <f>$S$140*$H$140</f>
        <v>0</v>
      </c>
      <c r="AR140" s="82" t="s">
        <v>565</v>
      </c>
      <c r="AT140" s="82" t="s">
        <v>162</v>
      </c>
      <c r="AU140" s="82" t="s">
        <v>77</v>
      </c>
      <c r="AY140" s="6" t="s">
        <v>159</v>
      </c>
      <c r="BE140" s="145">
        <f>IF($N$140="základní",$J$140,0)</f>
        <v>0</v>
      </c>
      <c r="BF140" s="145">
        <f>IF($N$140="snížená",$J$140,0)</f>
        <v>0</v>
      </c>
      <c r="BG140" s="145">
        <f>IF($N$140="zákl. přenesená",$J$140,0)</f>
        <v>0</v>
      </c>
      <c r="BH140" s="145">
        <f>IF($N$140="sníž. přenesená",$J$140,0)</f>
        <v>0</v>
      </c>
      <c r="BI140" s="145">
        <f>IF($N$140="nulová",$J$140,0)</f>
        <v>0</v>
      </c>
      <c r="BJ140" s="82" t="s">
        <v>75</v>
      </c>
      <c r="BK140" s="145">
        <f>ROUND($I$140*$H$140,2)</f>
        <v>0</v>
      </c>
      <c r="BL140" s="82" t="s">
        <v>565</v>
      </c>
      <c r="BM140" s="82" t="s">
        <v>1241</v>
      </c>
    </row>
    <row r="141" spans="2:47" s="6" customFormat="1" ht="14.25" customHeight="1">
      <c r="B141" s="85"/>
      <c r="D141" s="146" t="s">
        <v>169</v>
      </c>
      <c r="F141" s="147" t="s">
        <v>1240</v>
      </c>
      <c r="L141" s="85"/>
      <c r="M141" s="148"/>
      <c r="T141" s="149"/>
      <c r="AT141" s="6" t="s">
        <v>169</v>
      </c>
      <c r="AU141" s="6" t="s">
        <v>77</v>
      </c>
    </row>
    <row r="142" spans="2:65" s="6" customFormat="1" ht="13.5" customHeight="1">
      <c r="B142" s="85"/>
      <c r="C142" s="134" t="s">
        <v>7</v>
      </c>
      <c r="D142" s="134" t="s">
        <v>162</v>
      </c>
      <c r="E142" s="135" t="s">
        <v>348</v>
      </c>
      <c r="F142" s="136" t="s">
        <v>1242</v>
      </c>
      <c r="G142" s="137" t="s">
        <v>1236</v>
      </c>
      <c r="H142" s="138">
        <v>4</v>
      </c>
      <c r="I142" s="139"/>
      <c r="J142" s="140">
        <f>ROUND($I$142*$H$142,2)</f>
        <v>0</v>
      </c>
      <c r="K142" s="136"/>
      <c r="L142" s="85"/>
      <c r="M142" s="141"/>
      <c r="N142" s="142" t="s">
        <v>39</v>
      </c>
      <c r="P142" s="143">
        <f>$O$142*$H$142</f>
        <v>0</v>
      </c>
      <c r="Q142" s="143">
        <v>0</v>
      </c>
      <c r="R142" s="143">
        <f>$Q$142*$H$142</f>
        <v>0</v>
      </c>
      <c r="S142" s="143">
        <v>0</v>
      </c>
      <c r="T142" s="144">
        <f>$S$142*$H$142</f>
        <v>0</v>
      </c>
      <c r="AR142" s="82" t="s">
        <v>565</v>
      </c>
      <c r="AT142" s="82" t="s">
        <v>162</v>
      </c>
      <c r="AU142" s="82" t="s">
        <v>77</v>
      </c>
      <c r="AY142" s="6" t="s">
        <v>159</v>
      </c>
      <c r="BE142" s="145">
        <f>IF($N$142="základní",$J$142,0)</f>
        <v>0</v>
      </c>
      <c r="BF142" s="145">
        <f>IF($N$142="snížená",$J$142,0)</f>
        <v>0</v>
      </c>
      <c r="BG142" s="145">
        <f>IF($N$142="zákl. přenesená",$J$142,0)</f>
        <v>0</v>
      </c>
      <c r="BH142" s="145">
        <f>IF($N$142="sníž. přenesená",$J$142,0)</f>
        <v>0</v>
      </c>
      <c r="BI142" s="145">
        <f>IF($N$142="nulová",$J$142,0)</f>
        <v>0</v>
      </c>
      <c r="BJ142" s="82" t="s">
        <v>75</v>
      </c>
      <c r="BK142" s="145">
        <f>ROUND($I$142*$H$142,2)</f>
        <v>0</v>
      </c>
      <c r="BL142" s="82" t="s">
        <v>565</v>
      </c>
      <c r="BM142" s="82" t="s">
        <v>1243</v>
      </c>
    </row>
    <row r="143" spans="2:47" s="6" customFormat="1" ht="14.25" customHeight="1">
      <c r="B143" s="85"/>
      <c r="D143" s="146" t="s">
        <v>169</v>
      </c>
      <c r="F143" s="147" t="s">
        <v>1242</v>
      </c>
      <c r="L143" s="85"/>
      <c r="M143" s="148"/>
      <c r="T143" s="149"/>
      <c r="AT143" s="6" t="s">
        <v>169</v>
      </c>
      <c r="AU143" s="6" t="s">
        <v>77</v>
      </c>
    </row>
    <row r="144" spans="2:65" s="6" customFormat="1" ht="13.5" customHeight="1">
      <c r="B144" s="85"/>
      <c r="C144" s="134" t="s">
        <v>308</v>
      </c>
      <c r="D144" s="134" t="s">
        <v>162</v>
      </c>
      <c r="E144" s="135" t="s">
        <v>355</v>
      </c>
      <c r="F144" s="136" t="s">
        <v>1244</v>
      </c>
      <c r="G144" s="137" t="s">
        <v>479</v>
      </c>
      <c r="H144" s="138">
        <v>1</v>
      </c>
      <c r="I144" s="139"/>
      <c r="J144" s="140">
        <f>ROUND($I$144*$H$144,2)</f>
        <v>0</v>
      </c>
      <c r="K144" s="136"/>
      <c r="L144" s="85"/>
      <c r="M144" s="141"/>
      <c r="N144" s="142" t="s">
        <v>39</v>
      </c>
      <c r="P144" s="143">
        <f>$O$144*$H$144</f>
        <v>0</v>
      </c>
      <c r="Q144" s="143">
        <v>0</v>
      </c>
      <c r="R144" s="143">
        <f>$Q$144*$H$144</f>
        <v>0</v>
      </c>
      <c r="S144" s="143">
        <v>0</v>
      </c>
      <c r="T144" s="144">
        <f>$S$144*$H$144</f>
        <v>0</v>
      </c>
      <c r="AR144" s="82" t="s">
        <v>565</v>
      </c>
      <c r="AT144" s="82" t="s">
        <v>162</v>
      </c>
      <c r="AU144" s="82" t="s">
        <v>77</v>
      </c>
      <c r="AY144" s="6" t="s">
        <v>159</v>
      </c>
      <c r="BE144" s="145">
        <f>IF($N$144="základní",$J$144,0)</f>
        <v>0</v>
      </c>
      <c r="BF144" s="145">
        <f>IF($N$144="snížená",$J$144,0)</f>
        <v>0</v>
      </c>
      <c r="BG144" s="145">
        <f>IF($N$144="zákl. přenesená",$J$144,0)</f>
        <v>0</v>
      </c>
      <c r="BH144" s="145">
        <f>IF($N$144="sníž. přenesená",$J$144,0)</f>
        <v>0</v>
      </c>
      <c r="BI144" s="145">
        <f>IF($N$144="nulová",$J$144,0)</f>
        <v>0</v>
      </c>
      <c r="BJ144" s="82" t="s">
        <v>75</v>
      </c>
      <c r="BK144" s="145">
        <f>ROUND($I$144*$H$144,2)</f>
        <v>0</v>
      </c>
      <c r="BL144" s="82" t="s">
        <v>565</v>
      </c>
      <c r="BM144" s="82" t="s">
        <v>1245</v>
      </c>
    </row>
    <row r="145" spans="2:47" s="6" customFormat="1" ht="14.25" customHeight="1">
      <c r="B145" s="85"/>
      <c r="D145" s="146" t="s">
        <v>169</v>
      </c>
      <c r="F145" s="147" t="s">
        <v>1244</v>
      </c>
      <c r="L145" s="85"/>
      <c r="M145" s="148"/>
      <c r="T145" s="149"/>
      <c r="AT145" s="6" t="s">
        <v>169</v>
      </c>
      <c r="AU145" s="6" t="s">
        <v>77</v>
      </c>
    </row>
    <row r="146" spans="2:65" s="6" customFormat="1" ht="13.5" customHeight="1">
      <c r="B146" s="85"/>
      <c r="C146" s="134" t="s">
        <v>315</v>
      </c>
      <c r="D146" s="134" t="s">
        <v>162</v>
      </c>
      <c r="E146" s="135" t="s">
        <v>160</v>
      </c>
      <c r="F146" s="136" t="s">
        <v>1246</v>
      </c>
      <c r="G146" s="137" t="s">
        <v>479</v>
      </c>
      <c r="H146" s="138">
        <v>1</v>
      </c>
      <c r="I146" s="139"/>
      <c r="J146" s="140">
        <f>ROUND($I$146*$H$146,2)</f>
        <v>0</v>
      </c>
      <c r="K146" s="136"/>
      <c r="L146" s="85"/>
      <c r="M146" s="141"/>
      <c r="N146" s="142" t="s">
        <v>39</v>
      </c>
      <c r="P146" s="143">
        <f>$O$146*$H$146</f>
        <v>0</v>
      </c>
      <c r="Q146" s="143">
        <v>0</v>
      </c>
      <c r="R146" s="143">
        <f>$Q$146*$H$146</f>
        <v>0</v>
      </c>
      <c r="S146" s="143">
        <v>0</v>
      </c>
      <c r="T146" s="144">
        <f>$S$146*$H$146</f>
        <v>0</v>
      </c>
      <c r="AR146" s="82" t="s">
        <v>565</v>
      </c>
      <c r="AT146" s="82" t="s">
        <v>162</v>
      </c>
      <c r="AU146" s="82" t="s">
        <v>77</v>
      </c>
      <c r="AY146" s="6" t="s">
        <v>159</v>
      </c>
      <c r="BE146" s="145">
        <f>IF($N$146="základní",$J$146,0)</f>
        <v>0</v>
      </c>
      <c r="BF146" s="145">
        <f>IF($N$146="snížená",$J$146,0)</f>
        <v>0</v>
      </c>
      <c r="BG146" s="145">
        <f>IF($N$146="zákl. přenesená",$J$146,0)</f>
        <v>0</v>
      </c>
      <c r="BH146" s="145">
        <f>IF($N$146="sníž. přenesená",$J$146,0)</f>
        <v>0</v>
      </c>
      <c r="BI146" s="145">
        <f>IF($N$146="nulová",$J$146,0)</f>
        <v>0</v>
      </c>
      <c r="BJ146" s="82" t="s">
        <v>75</v>
      </c>
      <c r="BK146" s="145">
        <f>ROUND($I$146*$H$146,2)</f>
        <v>0</v>
      </c>
      <c r="BL146" s="82" t="s">
        <v>565</v>
      </c>
      <c r="BM146" s="82" t="s">
        <v>1247</v>
      </c>
    </row>
    <row r="147" spans="2:47" s="6" customFormat="1" ht="14.25" customHeight="1">
      <c r="B147" s="85"/>
      <c r="D147" s="146" t="s">
        <v>169</v>
      </c>
      <c r="F147" s="147" t="s">
        <v>1246</v>
      </c>
      <c r="L147" s="85"/>
      <c r="M147" s="148"/>
      <c r="T147" s="149"/>
      <c r="AT147" s="6" t="s">
        <v>169</v>
      </c>
      <c r="AU147" s="6" t="s">
        <v>77</v>
      </c>
    </row>
    <row r="148" spans="2:47" s="6" customFormat="1" ht="28.5" customHeight="1">
      <c r="B148" s="85"/>
      <c r="D148" s="151" t="s">
        <v>441</v>
      </c>
      <c r="F148" s="178" t="s">
        <v>1248</v>
      </c>
      <c r="L148" s="85"/>
      <c r="M148" s="148"/>
      <c r="T148" s="149"/>
      <c r="AT148" s="6" t="s">
        <v>441</v>
      </c>
      <c r="AU148" s="6" t="s">
        <v>77</v>
      </c>
    </row>
    <row r="149" spans="2:65" s="6" customFormat="1" ht="13.5" customHeight="1">
      <c r="B149" s="85"/>
      <c r="C149" s="134" t="s">
        <v>321</v>
      </c>
      <c r="D149" s="134" t="s">
        <v>162</v>
      </c>
      <c r="E149" s="135" t="s">
        <v>167</v>
      </c>
      <c r="F149" s="136" t="s">
        <v>1249</v>
      </c>
      <c r="G149" s="137" t="s">
        <v>479</v>
      </c>
      <c r="H149" s="138">
        <v>62</v>
      </c>
      <c r="I149" s="139"/>
      <c r="J149" s="140">
        <f>ROUND($I$149*$H$149,2)</f>
        <v>0</v>
      </c>
      <c r="K149" s="136"/>
      <c r="L149" s="85"/>
      <c r="M149" s="141"/>
      <c r="N149" s="142" t="s">
        <v>39</v>
      </c>
      <c r="P149" s="143">
        <f>$O$149*$H$149</f>
        <v>0</v>
      </c>
      <c r="Q149" s="143">
        <v>0</v>
      </c>
      <c r="R149" s="143">
        <f>$Q$149*$H$149</f>
        <v>0</v>
      </c>
      <c r="S149" s="143">
        <v>0</v>
      </c>
      <c r="T149" s="144">
        <f>$S$149*$H$149</f>
        <v>0</v>
      </c>
      <c r="AR149" s="82" t="s">
        <v>565</v>
      </c>
      <c r="AT149" s="82" t="s">
        <v>162</v>
      </c>
      <c r="AU149" s="82" t="s">
        <v>77</v>
      </c>
      <c r="AY149" s="6" t="s">
        <v>159</v>
      </c>
      <c r="BE149" s="145">
        <f>IF($N$149="základní",$J$149,0)</f>
        <v>0</v>
      </c>
      <c r="BF149" s="145">
        <f>IF($N$149="snížená",$J$149,0)</f>
        <v>0</v>
      </c>
      <c r="BG149" s="145">
        <f>IF($N$149="zákl. přenesená",$J$149,0)</f>
        <v>0</v>
      </c>
      <c r="BH149" s="145">
        <f>IF($N$149="sníž. přenesená",$J$149,0)</f>
        <v>0</v>
      </c>
      <c r="BI149" s="145">
        <f>IF($N$149="nulová",$J$149,0)</f>
        <v>0</v>
      </c>
      <c r="BJ149" s="82" t="s">
        <v>75</v>
      </c>
      <c r="BK149" s="145">
        <f>ROUND($I$149*$H$149,2)</f>
        <v>0</v>
      </c>
      <c r="BL149" s="82" t="s">
        <v>565</v>
      </c>
      <c r="BM149" s="82" t="s">
        <v>1250</v>
      </c>
    </row>
    <row r="150" spans="2:47" s="6" customFormat="1" ht="14.25" customHeight="1">
      <c r="B150" s="85"/>
      <c r="D150" s="146" t="s">
        <v>169</v>
      </c>
      <c r="F150" s="147" t="s">
        <v>1249</v>
      </c>
      <c r="L150" s="85"/>
      <c r="M150" s="148"/>
      <c r="T150" s="149"/>
      <c r="AT150" s="6" t="s">
        <v>169</v>
      </c>
      <c r="AU150" s="6" t="s">
        <v>77</v>
      </c>
    </row>
    <row r="151" spans="2:47" s="6" customFormat="1" ht="28.5" customHeight="1">
      <c r="B151" s="85"/>
      <c r="D151" s="151" t="s">
        <v>441</v>
      </c>
      <c r="F151" s="178" t="s">
        <v>1251</v>
      </c>
      <c r="L151" s="85"/>
      <c r="M151" s="148"/>
      <c r="T151" s="149"/>
      <c r="AT151" s="6" t="s">
        <v>441</v>
      </c>
      <c r="AU151" s="6" t="s">
        <v>77</v>
      </c>
    </row>
    <row r="152" spans="2:65" s="6" customFormat="1" ht="13.5" customHeight="1">
      <c r="B152" s="85"/>
      <c r="C152" s="134" t="s">
        <v>328</v>
      </c>
      <c r="D152" s="134" t="s">
        <v>162</v>
      </c>
      <c r="E152" s="135" t="s">
        <v>191</v>
      </c>
      <c r="F152" s="136" t="s">
        <v>1252</v>
      </c>
      <c r="G152" s="137" t="s">
        <v>371</v>
      </c>
      <c r="H152" s="138">
        <v>45</v>
      </c>
      <c r="I152" s="139"/>
      <c r="J152" s="140">
        <f>ROUND($I$152*$H$152,2)</f>
        <v>0</v>
      </c>
      <c r="K152" s="136"/>
      <c r="L152" s="85"/>
      <c r="M152" s="141"/>
      <c r="N152" s="142" t="s">
        <v>39</v>
      </c>
      <c r="P152" s="143">
        <f>$O$152*$H$152</f>
        <v>0</v>
      </c>
      <c r="Q152" s="143">
        <v>0</v>
      </c>
      <c r="R152" s="143">
        <f>$Q$152*$H$152</f>
        <v>0</v>
      </c>
      <c r="S152" s="143">
        <v>0</v>
      </c>
      <c r="T152" s="144">
        <f>$S$152*$H$152</f>
        <v>0</v>
      </c>
      <c r="AR152" s="82" t="s">
        <v>565</v>
      </c>
      <c r="AT152" s="82" t="s">
        <v>162</v>
      </c>
      <c r="AU152" s="82" t="s">
        <v>77</v>
      </c>
      <c r="AY152" s="6" t="s">
        <v>159</v>
      </c>
      <c r="BE152" s="145">
        <f>IF($N$152="základní",$J$152,0)</f>
        <v>0</v>
      </c>
      <c r="BF152" s="145">
        <f>IF($N$152="snížená",$J$152,0)</f>
        <v>0</v>
      </c>
      <c r="BG152" s="145">
        <f>IF($N$152="zákl. přenesená",$J$152,0)</f>
        <v>0</v>
      </c>
      <c r="BH152" s="145">
        <f>IF($N$152="sníž. přenesená",$J$152,0)</f>
        <v>0</v>
      </c>
      <c r="BI152" s="145">
        <f>IF($N$152="nulová",$J$152,0)</f>
        <v>0</v>
      </c>
      <c r="BJ152" s="82" t="s">
        <v>75</v>
      </c>
      <c r="BK152" s="145">
        <f>ROUND($I$152*$H$152,2)</f>
        <v>0</v>
      </c>
      <c r="BL152" s="82" t="s">
        <v>565</v>
      </c>
      <c r="BM152" s="82" t="s">
        <v>1253</v>
      </c>
    </row>
    <row r="153" spans="2:47" s="6" customFormat="1" ht="14.25" customHeight="1">
      <c r="B153" s="85"/>
      <c r="D153" s="146" t="s">
        <v>169</v>
      </c>
      <c r="F153" s="147" t="s">
        <v>1252</v>
      </c>
      <c r="L153" s="85"/>
      <c r="M153" s="148"/>
      <c r="T153" s="149"/>
      <c r="AT153" s="6" t="s">
        <v>169</v>
      </c>
      <c r="AU153" s="6" t="s">
        <v>77</v>
      </c>
    </row>
    <row r="154" spans="2:65" s="6" customFormat="1" ht="13.5" customHeight="1">
      <c r="B154" s="85"/>
      <c r="C154" s="134" t="s">
        <v>335</v>
      </c>
      <c r="D154" s="134" t="s">
        <v>162</v>
      </c>
      <c r="E154" s="135" t="s">
        <v>196</v>
      </c>
      <c r="F154" s="136" t="s">
        <v>1254</v>
      </c>
      <c r="G154" s="137" t="s">
        <v>371</v>
      </c>
      <c r="H154" s="138">
        <v>30</v>
      </c>
      <c r="I154" s="139"/>
      <c r="J154" s="140">
        <f>ROUND($I$154*$H$154,2)</f>
        <v>0</v>
      </c>
      <c r="K154" s="136"/>
      <c r="L154" s="85"/>
      <c r="M154" s="141"/>
      <c r="N154" s="142" t="s">
        <v>39</v>
      </c>
      <c r="P154" s="143">
        <f>$O$154*$H$154</f>
        <v>0</v>
      </c>
      <c r="Q154" s="143">
        <v>0</v>
      </c>
      <c r="R154" s="143">
        <f>$Q$154*$H$154</f>
        <v>0</v>
      </c>
      <c r="S154" s="143">
        <v>0</v>
      </c>
      <c r="T154" s="144">
        <f>$S$154*$H$154</f>
        <v>0</v>
      </c>
      <c r="AR154" s="82" t="s">
        <v>565</v>
      </c>
      <c r="AT154" s="82" t="s">
        <v>162</v>
      </c>
      <c r="AU154" s="82" t="s">
        <v>77</v>
      </c>
      <c r="AY154" s="6" t="s">
        <v>159</v>
      </c>
      <c r="BE154" s="145">
        <f>IF($N$154="základní",$J$154,0)</f>
        <v>0</v>
      </c>
      <c r="BF154" s="145">
        <f>IF($N$154="snížená",$J$154,0)</f>
        <v>0</v>
      </c>
      <c r="BG154" s="145">
        <f>IF($N$154="zákl. přenesená",$J$154,0)</f>
        <v>0</v>
      </c>
      <c r="BH154" s="145">
        <f>IF($N$154="sníž. přenesená",$J$154,0)</f>
        <v>0</v>
      </c>
      <c r="BI154" s="145">
        <f>IF($N$154="nulová",$J$154,0)</f>
        <v>0</v>
      </c>
      <c r="BJ154" s="82" t="s">
        <v>75</v>
      </c>
      <c r="BK154" s="145">
        <f>ROUND($I$154*$H$154,2)</f>
        <v>0</v>
      </c>
      <c r="BL154" s="82" t="s">
        <v>565</v>
      </c>
      <c r="BM154" s="82" t="s">
        <v>1255</v>
      </c>
    </row>
    <row r="155" spans="2:47" s="6" customFormat="1" ht="14.25" customHeight="1">
      <c r="B155" s="85"/>
      <c r="D155" s="146" t="s">
        <v>169</v>
      </c>
      <c r="F155" s="147" t="s">
        <v>1254</v>
      </c>
      <c r="L155" s="85"/>
      <c r="M155" s="148"/>
      <c r="T155" s="149"/>
      <c r="AT155" s="6" t="s">
        <v>169</v>
      </c>
      <c r="AU155" s="6" t="s">
        <v>77</v>
      </c>
    </row>
    <row r="156" spans="2:65" s="6" customFormat="1" ht="13.5" customHeight="1">
      <c r="B156" s="85"/>
      <c r="C156" s="134" t="s">
        <v>341</v>
      </c>
      <c r="D156" s="134" t="s">
        <v>162</v>
      </c>
      <c r="E156" s="135" t="s">
        <v>201</v>
      </c>
      <c r="F156" s="136" t="s">
        <v>1256</v>
      </c>
      <c r="G156" s="137" t="s">
        <v>371</v>
      </c>
      <c r="H156" s="138">
        <v>430</v>
      </c>
      <c r="I156" s="139"/>
      <c r="J156" s="140">
        <f>ROUND($I$156*$H$156,2)</f>
        <v>0</v>
      </c>
      <c r="K156" s="136"/>
      <c r="L156" s="85"/>
      <c r="M156" s="141"/>
      <c r="N156" s="142" t="s">
        <v>39</v>
      </c>
      <c r="P156" s="143">
        <f>$O$156*$H$156</f>
        <v>0</v>
      </c>
      <c r="Q156" s="143">
        <v>0</v>
      </c>
      <c r="R156" s="143">
        <f>$Q$156*$H$156</f>
        <v>0</v>
      </c>
      <c r="S156" s="143">
        <v>0</v>
      </c>
      <c r="T156" s="144">
        <f>$S$156*$H$156</f>
        <v>0</v>
      </c>
      <c r="AR156" s="82" t="s">
        <v>565</v>
      </c>
      <c r="AT156" s="82" t="s">
        <v>162</v>
      </c>
      <c r="AU156" s="82" t="s">
        <v>77</v>
      </c>
      <c r="AY156" s="6" t="s">
        <v>159</v>
      </c>
      <c r="BE156" s="145">
        <f>IF($N$156="základní",$J$156,0)</f>
        <v>0</v>
      </c>
      <c r="BF156" s="145">
        <f>IF($N$156="snížená",$J$156,0)</f>
        <v>0</v>
      </c>
      <c r="BG156" s="145">
        <f>IF($N$156="zákl. přenesená",$J$156,0)</f>
        <v>0</v>
      </c>
      <c r="BH156" s="145">
        <f>IF($N$156="sníž. přenesená",$J$156,0)</f>
        <v>0</v>
      </c>
      <c r="BI156" s="145">
        <f>IF($N$156="nulová",$J$156,0)</f>
        <v>0</v>
      </c>
      <c r="BJ156" s="82" t="s">
        <v>75</v>
      </c>
      <c r="BK156" s="145">
        <f>ROUND($I$156*$H$156,2)</f>
        <v>0</v>
      </c>
      <c r="BL156" s="82" t="s">
        <v>565</v>
      </c>
      <c r="BM156" s="82" t="s">
        <v>1257</v>
      </c>
    </row>
    <row r="157" spans="2:47" s="6" customFormat="1" ht="14.25" customHeight="1">
      <c r="B157" s="85"/>
      <c r="D157" s="146" t="s">
        <v>169</v>
      </c>
      <c r="F157" s="147" t="s">
        <v>1256</v>
      </c>
      <c r="L157" s="85"/>
      <c r="M157" s="148"/>
      <c r="T157" s="149"/>
      <c r="AT157" s="6" t="s">
        <v>169</v>
      </c>
      <c r="AU157" s="6" t="s">
        <v>77</v>
      </c>
    </row>
    <row r="158" spans="2:65" s="6" customFormat="1" ht="13.5" customHeight="1">
      <c r="B158" s="85"/>
      <c r="C158" s="134" t="s">
        <v>348</v>
      </c>
      <c r="D158" s="134" t="s">
        <v>162</v>
      </c>
      <c r="E158" s="135" t="s">
        <v>184</v>
      </c>
      <c r="F158" s="136" t="s">
        <v>1258</v>
      </c>
      <c r="G158" s="137" t="s">
        <v>371</v>
      </c>
      <c r="H158" s="138">
        <v>330</v>
      </c>
      <c r="I158" s="139"/>
      <c r="J158" s="140">
        <f>ROUND($I$158*$H$158,2)</f>
        <v>0</v>
      </c>
      <c r="K158" s="136"/>
      <c r="L158" s="85"/>
      <c r="M158" s="141"/>
      <c r="N158" s="142" t="s">
        <v>39</v>
      </c>
      <c r="P158" s="143">
        <f>$O$158*$H$158</f>
        <v>0</v>
      </c>
      <c r="Q158" s="143">
        <v>0</v>
      </c>
      <c r="R158" s="143">
        <f>$Q$158*$H$158</f>
        <v>0</v>
      </c>
      <c r="S158" s="143">
        <v>0</v>
      </c>
      <c r="T158" s="144">
        <f>$S$158*$H$158</f>
        <v>0</v>
      </c>
      <c r="AR158" s="82" t="s">
        <v>565</v>
      </c>
      <c r="AT158" s="82" t="s">
        <v>162</v>
      </c>
      <c r="AU158" s="82" t="s">
        <v>77</v>
      </c>
      <c r="AY158" s="6" t="s">
        <v>159</v>
      </c>
      <c r="BE158" s="145">
        <f>IF($N$158="základní",$J$158,0)</f>
        <v>0</v>
      </c>
      <c r="BF158" s="145">
        <f>IF($N$158="snížená",$J$158,0)</f>
        <v>0</v>
      </c>
      <c r="BG158" s="145">
        <f>IF($N$158="zákl. přenesená",$J$158,0)</f>
        <v>0</v>
      </c>
      <c r="BH158" s="145">
        <f>IF($N$158="sníž. přenesená",$J$158,0)</f>
        <v>0</v>
      </c>
      <c r="BI158" s="145">
        <f>IF($N$158="nulová",$J$158,0)</f>
        <v>0</v>
      </c>
      <c r="BJ158" s="82" t="s">
        <v>75</v>
      </c>
      <c r="BK158" s="145">
        <f>ROUND($I$158*$H$158,2)</f>
        <v>0</v>
      </c>
      <c r="BL158" s="82" t="s">
        <v>565</v>
      </c>
      <c r="BM158" s="82" t="s">
        <v>1259</v>
      </c>
    </row>
    <row r="159" spans="2:47" s="6" customFormat="1" ht="14.25" customHeight="1">
      <c r="B159" s="85"/>
      <c r="D159" s="146" t="s">
        <v>169</v>
      </c>
      <c r="F159" s="147" t="s">
        <v>1258</v>
      </c>
      <c r="L159" s="85"/>
      <c r="M159" s="148"/>
      <c r="T159" s="149"/>
      <c r="AT159" s="6" t="s">
        <v>169</v>
      </c>
      <c r="AU159" s="6" t="s">
        <v>77</v>
      </c>
    </row>
    <row r="160" spans="2:65" s="6" customFormat="1" ht="13.5" customHeight="1">
      <c r="B160" s="85"/>
      <c r="C160" s="134" t="s">
        <v>355</v>
      </c>
      <c r="D160" s="134" t="s">
        <v>162</v>
      </c>
      <c r="E160" s="135" t="s">
        <v>211</v>
      </c>
      <c r="F160" s="136" t="s">
        <v>1260</v>
      </c>
      <c r="G160" s="137" t="s">
        <v>479</v>
      </c>
      <c r="H160" s="138">
        <v>50</v>
      </c>
      <c r="I160" s="139"/>
      <c r="J160" s="140">
        <f>ROUND($I$160*$H$160,2)</f>
        <v>0</v>
      </c>
      <c r="K160" s="136"/>
      <c r="L160" s="85"/>
      <c r="M160" s="141"/>
      <c r="N160" s="142" t="s">
        <v>39</v>
      </c>
      <c r="P160" s="143">
        <f>$O$160*$H$160</f>
        <v>0</v>
      </c>
      <c r="Q160" s="143">
        <v>0</v>
      </c>
      <c r="R160" s="143">
        <f>$Q$160*$H$160</f>
        <v>0</v>
      </c>
      <c r="S160" s="143">
        <v>0</v>
      </c>
      <c r="T160" s="144">
        <f>$S$160*$H$160</f>
        <v>0</v>
      </c>
      <c r="AR160" s="82" t="s">
        <v>565</v>
      </c>
      <c r="AT160" s="82" t="s">
        <v>162</v>
      </c>
      <c r="AU160" s="82" t="s">
        <v>77</v>
      </c>
      <c r="AY160" s="6" t="s">
        <v>159</v>
      </c>
      <c r="BE160" s="145">
        <f>IF($N$160="základní",$J$160,0)</f>
        <v>0</v>
      </c>
      <c r="BF160" s="145">
        <f>IF($N$160="snížená",$J$160,0)</f>
        <v>0</v>
      </c>
      <c r="BG160" s="145">
        <f>IF($N$160="zákl. přenesená",$J$160,0)</f>
        <v>0</v>
      </c>
      <c r="BH160" s="145">
        <f>IF($N$160="sníž. přenesená",$J$160,0)</f>
        <v>0</v>
      </c>
      <c r="BI160" s="145">
        <f>IF($N$160="nulová",$J$160,0)</f>
        <v>0</v>
      </c>
      <c r="BJ160" s="82" t="s">
        <v>75</v>
      </c>
      <c r="BK160" s="145">
        <f>ROUND($I$160*$H$160,2)</f>
        <v>0</v>
      </c>
      <c r="BL160" s="82" t="s">
        <v>565</v>
      </c>
      <c r="BM160" s="82" t="s">
        <v>1261</v>
      </c>
    </row>
    <row r="161" spans="2:47" s="6" customFormat="1" ht="14.25" customHeight="1">
      <c r="B161" s="85"/>
      <c r="D161" s="146" t="s">
        <v>169</v>
      </c>
      <c r="F161" s="147" t="s">
        <v>1260</v>
      </c>
      <c r="L161" s="85"/>
      <c r="M161" s="186"/>
      <c r="N161" s="187"/>
      <c r="O161" s="187"/>
      <c r="P161" s="187"/>
      <c r="Q161" s="187"/>
      <c r="R161" s="187"/>
      <c r="S161" s="187"/>
      <c r="T161" s="188"/>
      <c r="AT161" s="6" t="s">
        <v>169</v>
      </c>
      <c r="AU161" s="6" t="s">
        <v>77</v>
      </c>
    </row>
    <row r="162" spans="2:12" s="6" customFormat="1" ht="7.5" customHeight="1">
      <c r="B162" s="96"/>
      <c r="C162" s="97"/>
      <c r="D162" s="97"/>
      <c r="E162" s="97"/>
      <c r="F162" s="97"/>
      <c r="G162" s="97"/>
      <c r="H162" s="97"/>
      <c r="I162" s="97"/>
      <c r="J162" s="97"/>
      <c r="K162" s="97"/>
      <c r="L162" s="85"/>
    </row>
    <row r="532" s="2" customFormat="1" ht="12" customHeight="1"/>
  </sheetData>
  <sheetProtection/>
  <autoFilter ref="C83:K83"/>
  <mergeCells count="12">
    <mergeCell ref="E51:H51"/>
    <mergeCell ref="E72:H72"/>
    <mergeCell ref="E74:H74"/>
    <mergeCell ref="E76:H76"/>
    <mergeCell ref="G1:H1"/>
    <mergeCell ref="L2:V2"/>
    <mergeCell ref="E7:H7"/>
    <mergeCell ref="E9:H9"/>
    <mergeCell ref="E11:H11"/>
    <mergeCell ref="E26:H26"/>
    <mergeCell ref="E47:H47"/>
    <mergeCell ref="E49:H49"/>
  </mergeCells>
  <hyperlinks>
    <hyperlink ref="F1:G1" location="C2" tooltip="Krycí list soupisu" display="1) Krycí list soupisu"/>
    <hyperlink ref="G1:H1" location="C58" tooltip="Rekapitulace" display="2) Rekapitulace"/>
    <hyperlink ref="J1" location="C83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89" r:id="rId2"/>
  <headerFooter alignWithMargins="0"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7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236"/>
      <c r="C2" s="237"/>
      <c r="D2" s="237"/>
      <c r="E2" s="237"/>
      <c r="F2" s="237"/>
      <c r="G2" s="237"/>
      <c r="H2" s="237"/>
      <c r="I2" s="237"/>
      <c r="J2" s="237"/>
      <c r="K2" s="238"/>
    </row>
    <row r="3" spans="2:11" s="242" customFormat="1" ht="45" customHeight="1">
      <c r="B3" s="239"/>
      <c r="C3" s="240" t="s">
        <v>1269</v>
      </c>
      <c r="D3" s="240"/>
      <c r="E3" s="240"/>
      <c r="F3" s="240"/>
      <c r="G3" s="240"/>
      <c r="H3" s="240"/>
      <c r="I3" s="240"/>
      <c r="J3" s="240"/>
      <c r="K3" s="241"/>
    </row>
    <row r="4" spans="2:11" ht="25.5" customHeight="1">
      <c r="B4" s="243"/>
      <c r="C4" s="244" t="s">
        <v>1270</v>
      </c>
      <c r="D4" s="244"/>
      <c r="E4" s="244"/>
      <c r="F4" s="244"/>
      <c r="G4" s="244"/>
      <c r="H4" s="244"/>
      <c r="I4" s="244"/>
      <c r="J4" s="244"/>
      <c r="K4" s="245"/>
    </row>
    <row r="5" spans="2:11" ht="5.25" customHeight="1">
      <c r="B5" s="243"/>
      <c r="C5" s="246"/>
      <c r="D5" s="246"/>
      <c r="E5" s="246"/>
      <c r="F5" s="246"/>
      <c r="G5" s="246"/>
      <c r="H5" s="246"/>
      <c r="I5" s="246"/>
      <c r="J5" s="246"/>
      <c r="K5" s="245"/>
    </row>
    <row r="6" spans="2:11" ht="15" customHeight="1">
      <c r="B6" s="243"/>
      <c r="C6" s="247" t="s">
        <v>1271</v>
      </c>
      <c r="D6" s="247"/>
      <c r="E6" s="247"/>
      <c r="F6" s="247"/>
      <c r="G6" s="247"/>
      <c r="H6" s="247"/>
      <c r="I6" s="247"/>
      <c r="J6" s="247"/>
      <c r="K6" s="245"/>
    </row>
    <row r="7" spans="2:11" ht="15" customHeight="1">
      <c r="B7" s="248"/>
      <c r="C7" s="247" t="s">
        <v>1272</v>
      </c>
      <c r="D7" s="247"/>
      <c r="E7" s="247"/>
      <c r="F7" s="247"/>
      <c r="G7" s="247"/>
      <c r="H7" s="247"/>
      <c r="I7" s="247"/>
      <c r="J7" s="247"/>
      <c r="K7" s="245"/>
    </row>
    <row r="8" spans="2:11" ht="12.75" customHeight="1">
      <c r="B8" s="248"/>
      <c r="C8" s="249"/>
      <c r="D8" s="249"/>
      <c r="E8" s="249"/>
      <c r="F8" s="249"/>
      <c r="G8" s="249"/>
      <c r="H8" s="249"/>
      <c r="I8" s="249"/>
      <c r="J8" s="249"/>
      <c r="K8" s="245"/>
    </row>
    <row r="9" spans="2:11" ht="15" customHeight="1">
      <c r="B9" s="248"/>
      <c r="C9" s="247" t="s">
        <v>1273</v>
      </c>
      <c r="D9" s="247"/>
      <c r="E9" s="247"/>
      <c r="F9" s="247"/>
      <c r="G9" s="247"/>
      <c r="H9" s="247"/>
      <c r="I9" s="247"/>
      <c r="J9" s="247"/>
      <c r="K9" s="245"/>
    </row>
    <row r="10" spans="2:11" ht="15" customHeight="1">
      <c r="B10" s="248"/>
      <c r="C10" s="249"/>
      <c r="D10" s="247" t="s">
        <v>1274</v>
      </c>
      <c r="E10" s="247"/>
      <c r="F10" s="247"/>
      <c r="G10" s="247"/>
      <c r="H10" s="247"/>
      <c r="I10" s="247"/>
      <c r="J10" s="247"/>
      <c r="K10" s="245"/>
    </row>
    <row r="11" spans="2:11" ht="15" customHeight="1">
      <c r="B11" s="248"/>
      <c r="C11" s="250"/>
      <c r="D11" s="247" t="s">
        <v>1275</v>
      </c>
      <c r="E11" s="247"/>
      <c r="F11" s="247"/>
      <c r="G11" s="247"/>
      <c r="H11" s="247"/>
      <c r="I11" s="247"/>
      <c r="J11" s="247"/>
      <c r="K11" s="245"/>
    </row>
    <row r="12" spans="2:11" ht="12.75" customHeight="1">
      <c r="B12" s="248"/>
      <c r="C12" s="250"/>
      <c r="D12" s="250"/>
      <c r="E12" s="250"/>
      <c r="F12" s="250"/>
      <c r="G12" s="250"/>
      <c r="H12" s="250"/>
      <c r="I12" s="250"/>
      <c r="J12" s="250"/>
      <c r="K12" s="245"/>
    </row>
    <row r="13" spans="2:11" ht="15" customHeight="1">
      <c r="B13" s="248"/>
      <c r="C13" s="250"/>
      <c r="D13" s="247" t="s">
        <v>1276</v>
      </c>
      <c r="E13" s="247"/>
      <c r="F13" s="247"/>
      <c r="G13" s="247"/>
      <c r="H13" s="247"/>
      <c r="I13" s="247"/>
      <c r="J13" s="247"/>
      <c r="K13" s="245"/>
    </row>
    <row r="14" spans="2:11" ht="15" customHeight="1">
      <c r="B14" s="248"/>
      <c r="C14" s="250"/>
      <c r="D14" s="247" t="s">
        <v>1277</v>
      </c>
      <c r="E14" s="247"/>
      <c r="F14" s="247"/>
      <c r="G14" s="247"/>
      <c r="H14" s="247"/>
      <c r="I14" s="247"/>
      <c r="J14" s="247"/>
      <c r="K14" s="245"/>
    </row>
    <row r="15" spans="2:11" ht="15" customHeight="1">
      <c r="B15" s="248"/>
      <c r="C15" s="250"/>
      <c r="D15" s="247" t="s">
        <v>1278</v>
      </c>
      <c r="E15" s="247"/>
      <c r="F15" s="247"/>
      <c r="G15" s="247"/>
      <c r="H15" s="247"/>
      <c r="I15" s="247"/>
      <c r="J15" s="247"/>
      <c r="K15" s="245"/>
    </row>
    <row r="16" spans="2:11" ht="15" customHeight="1">
      <c r="B16" s="248"/>
      <c r="C16" s="250"/>
      <c r="D16" s="250"/>
      <c r="E16" s="251" t="s">
        <v>74</v>
      </c>
      <c r="F16" s="247" t="s">
        <v>1279</v>
      </c>
      <c r="G16" s="247"/>
      <c r="H16" s="247"/>
      <c r="I16" s="247"/>
      <c r="J16" s="247"/>
      <c r="K16" s="245"/>
    </row>
    <row r="17" spans="2:11" ht="15" customHeight="1">
      <c r="B17" s="248"/>
      <c r="C17" s="250"/>
      <c r="D17" s="250"/>
      <c r="E17" s="251" t="s">
        <v>1280</v>
      </c>
      <c r="F17" s="247" t="s">
        <v>1281</v>
      </c>
      <c r="G17" s="247"/>
      <c r="H17" s="247"/>
      <c r="I17" s="247"/>
      <c r="J17" s="247"/>
      <c r="K17" s="245"/>
    </row>
    <row r="18" spans="2:11" ht="15" customHeight="1">
      <c r="B18" s="248"/>
      <c r="C18" s="250"/>
      <c r="D18" s="250"/>
      <c r="E18" s="251" t="s">
        <v>1282</v>
      </c>
      <c r="F18" s="247" t="s">
        <v>1283</v>
      </c>
      <c r="G18" s="247"/>
      <c r="H18" s="247"/>
      <c r="I18" s="247"/>
      <c r="J18" s="247"/>
      <c r="K18" s="245"/>
    </row>
    <row r="19" spans="2:11" ht="15" customHeight="1">
      <c r="B19" s="248"/>
      <c r="C19" s="250"/>
      <c r="D19" s="250"/>
      <c r="E19" s="251" t="s">
        <v>1284</v>
      </c>
      <c r="F19" s="247" t="s">
        <v>1285</v>
      </c>
      <c r="G19" s="247"/>
      <c r="H19" s="247"/>
      <c r="I19" s="247"/>
      <c r="J19" s="247"/>
      <c r="K19" s="245"/>
    </row>
    <row r="20" spans="2:11" ht="15" customHeight="1">
      <c r="B20" s="248"/>
      <c r="C20" s="250"/>
      <c r="D20" s="250"/>
      <c r="E20" s="251" t="s">
        <v>833</v>
      </c>
      <c r="F20" s="247" t="s">
        <v>834</v>
      </c>
      <c r="G20" s="247"/>
      <c r="H20" s="247"/>
      <c r="I20" s="247"/>
      <c r="J20" s="247"/>
      <c r="K20" s="245"/>
    </row>
    <row r="21" spans="2:11" ht="15" customHeight="1">
      <c r="B21" s="248"/>
      <c r="C21" s="250"/>
      <c r="D21" s="250"/>
      <c r="E21" s="251" t="s">
        <v>80</v>
      </c>
      <c r="F21" s="247" t="s">
        <v>1286</v>
      </c>
      <c r="G21" s="247"/>
      <c r="H21" s="247"/>
      <c r="I21" s="247"/>
      <c r="J21" s="247"/>
      <c r="K21" s="245"/>
    </row>
    <row r="22" spans="2:11" ht="12.75" customHeight="1">
      <c r="B22" s="248"/>
      <c r="C22" s="250"/>
      <c r="D22" s="250"/>
      <c r="E22" s="250"/>
      <c r="F22" s="250"/>
      <c r="G22" s="250"/>
      <c r="H22" s="250"/>
      <c r="I22" s="250"/>
      <c r="J22" s="250"/>
      <c r="K22" s="245"/>
    </row>
    <row r="23" spans="2:11" ht="15" customHeight="1">
      <c r="B23" s="248"/>
      <c r="C23" s="247" t="s">
        <v>1287</v>
      </c>
      <c r="D23" s="247"/>
      <c r="E23" s="247"/>
      <c r="F23" s="247"/>
      <c r="G23" s="247"/>
      <c r="H23" s="247"/>
      <c r="I23" s="247"/>
      <c r="J23" s="247"/>
      <c r="K23" s="245"/>
    </row>
    <row r="24" spans="2:11" ht="15" customHeight="1">
      <c r="B24" s="248"/>
      <c r="C24" s="247" t="s">
        <v>1288</v>
      </c>
      <c r="D24" s="247"/>
      <c r="E24" s="247"/>
      <c r="F24" s="247"/>
      <c r="G24" s="247"/>
      <c r="H24" s="247"/>
      <c r="I24" s="247"/>
      <c r="J24" s="247"/>
      <c r="K24" s="245"/>
    </row>
    <row r="25" spans="2:11" ht="15" customHeight="1">
      <c r="B25" s="248"/>
      <c r="C25" s="249"/>
      <c r="D25" s="247" t="s">
        <v>1289</v>
      </c>
      <c r="E25" s="247"/>
      <c r="F25" s="247"/>
      <c r="G25" s="247"/>
      <c r="H25" s="247"/>
      <c r="I25" s="247"/>
      <c r="J25" s="247"/>
      <c r="K25" s="245"/>
    </row>
    <row r="26" spans="2:11" ht="15" customHeight="1">
      <c r="B26" s="248"/>
      <c r="C26" s="250"/>
      <c r="D26" s="247" t="s">
        <v>1290</v>
      </c>
      <c r="E26" s="247"/>
      <c r="F26" s="247"/>
      <c r="G26" s="247"/>
      <c r="H26" s="247"/>
      <c r="I26" s="247"/>
      <c r="J26" s="247"/>
      <c r="K26" s="245"/>
    </row>
    <row r="27" spans="2:11" ht="12.75" customHeight="1">
      <c r="B27" s="248"/>
      <c r="C27" s="250"/>
      <c r="D27" s="250"/>
      <c r="E27" s="250"/>
      <c r="F27" s="250"/>
      <c r="G27" s="250"/>
      <c r="H27" s="250"/>
      <c r="I27" s="250"/>
      <c r="J27" s="250"/>
      <c r="K27" s="245"/>
    </row>
    <row r="28" spans="2:11" ht="15" customHeight="1">
      <c r="B28" s="248"/>
      <c r="C28" s="250"/>
      <c r="D28" s="247" t="s">
        <v>1291</v>
      </c>
      <c r="E28" s="247"/>
      <c r="F28" s="247"/>
      <c r="G28" s="247"/>
      <c r="H28" s="247"/>
      <c r="I28" s="247"/>
      <c r="J28" s="247"/>
      <c r="K28" s="245"/>
    </row>
    <row r="29" spans="2:11" ht="15" customHeight="1">
      <c r="B29" s="248"/>
      <c r="C29" s="250"/>
      <c r="D29" s="247" t="s">
        <v>1292</v>
      </c>
      <c r="E29" s="247"/>
      <c r="F29" s="247"/>
      <c r="G29" s="247"/>
      <c r="H29" s="247"/>
      <c r="I29" s="247"/>
      <c r="J29" s="247"/>
      <c r="K29" s="245"/>
    </row>
    <row r="30" spans="2:11" ht="12.75" customHeight="1">
      <c r="B30" s="248"/>
      <c r="C30" s="250"/>
      <c r="D30" s="250"/>
      <c r="E30" s="250"/>
      <c r="F30" s="250"/>
      <c r="G30" s="250"/>
      <c r="H30" s="250"/>
      <c r="I30" s="250"/>
      <c r="J30" s="250"/>
      <c r="K30" s="245"/>
    </row>
    <row r="31" spans="2:11" ht="15" customHeight="1">
      <c r="B31" s="248"/>
      <c r="C31" s="250"/>
      <c r="D31" s="247" t="s">
        <v>1293</v>
      </c>
      <c r="E31" s="247"/>
      <c r="F31" s="247"/>
      <c r="G31" s="247"/>
      <c r="H31" s="247"/>
      <c r="I31" s="247"/>
      <c r="J31" s="247"/>
      <c r="K31" s="245"/>
    </row>
    <row r="32" spans="2:11" ht="15" customHeight="1">
      <c r="B32" s="248"/>
      <c r="C32" s="250"/>
      <c r="D32" s="247" t="s">
        <v>1294</v>
      </c>
      <c r="E32" s="247"/>
      <c r="F32" s="247"/>
      <c r="G32" s="247"/>
      <c r="H32" s="247"/>
      <c r="I32" s="247"/>
      <c r="J32" s="247"/>
      <c r="K32" s="245"/>
    </row>
    <row r="33" spans="2:11" ht="15" customHeight="1">
      <c r="B33" s="248"/>
      <c r="C33" s="250"/>
      <c r="D33" s="247" t="s">
        <v>1295</v>
      </c>
      <c r="E33" s="247"/>
      <c r="F33" s="247"/>
      <c r="G33" s="247"/>
      <c r="H33" s="247"/>
      <c r="I33" s="247"/>
      <c r="J33" s="247"/>
      <c r="K33" s="245"/>
    </row>
    <row r="34" spans="2:11" ht="15" customHeight="1">
      <c r="B34" s="248"/>
      <c r="C34" s="250"/>
      <c r="D34" s="249"/>
      <c r="E34" s="252" t="s">
        <v>143</v>
      </c>
      <c r="F34" s="249"/>
      <c r="G34" s="247" t="s">
        <v>1296</v>
      </c>
      <c r="H34" s="247"/>
      <c r="I34" s="247"/>
      <c r="J34" s="247"/>
      <c r="K34" s="245"/>
    </row>
    <row r="35" spans="2:11" ht="30.75" customHeight="1">
      <c r="B35" s="248"/>
      <c r="C35" s="250"/>
      <c r="D35" s="249"/>
      <c r="E35" s="252" t="s">
        <v>1297</v>
      </c>
      <c r="F35" s="249"/>
      <c r="G35" s="247" t="s">
        <v>1298</v>
      </c>
      <c r="H35" s="247"/>
      <c r="I35" s="247"/>
      <c r="J35" s="247"/>
      <c r="K35" s="245"/>
    </row>
    <row r="36" spans="2:11" ht="15" customHeight="1">
      <c r="B36" s="248"/>
      <c r="C36" s="250"/>
      <c r="D36" s="249"/>
      <c r="E36" s="252" t="s">
        <v>49</v>
      </c>
      <c r="F36" s="249"/>
      <c r="G36" s="247" t="s">
        <v>1299</v>
      </c>
      <c r="H36" s="247"/>
      <c r="I36" s="247"/>
      <c r="J36" s="247"/>
      <c r="K36" s="245"/>
    </row>
    <row r="37" spans="2:11" ht="15" customHeight="1">
      <c r="B37" s="248"/>
      <c r="C37" s="250"/>
      <c r="D37" s="249"/>
      <c r="E37" s="252" t="s">
        <v>144</v>
      </c>
      <c r="F37" s="249"/>
      <c r="G37" s="247" t="s">
        <v>1300</v>
      </c>
      <c r="H37" s="247"/>
      <c r="I37" s="247"/>
      <c r="J37" s="247"/>
      <c r="K37" s="245"/>
    </row>
    <row r="38" spans="2:11" ht="15" customHeight="1">
      <c r="B38" s="248"/>
      <c r="C38" s="250"/>
      <c r="D38" s="249"/>
      <c r="E38" s="252" t="s">
        <v>145</v>
      </c>
      <c r="F38" s="249"/>
      <c r="G38" s="247" t="s">
        <v>1301</v>
      </c>
      <c r="H38" s="247"/>
      <c r="I38" s="247"/>
      <c r="J38" s="247"/>
      <c r="K38" s="245"/>
    </row>
    <row r="39" spans="2:11" ht="15" customHeight="1">
      <c r="B39" s="248"/>
      <c r="C39" s="250"/>
      <c r="D39" s="249"/>
      <c r="E39" s="252" t="s">
        <v>146</v>
      </c>
      <c r="F39" s="249"/>
      <c r="G39" s="247" t="s">
        <v>1302</v>
      </c>
      <c r="H39" s="247"/>
      <c r="I39" s="247"/>
      <c r="J39" s="247"/>
      <c r="K39" s="245"/>
    </row>
    <row r="40" spans="2:11" ht="15" customHeight="1">
      <c r="B40" s="248"/>
      <c r="C40" s="250"/>
      <c r="D40" s="249"/>
      <c r="E40" s="252" t="s">
        <v>1303</v>
      </c>
      <c r="F40" s="249"/>
      <c r="G40" s="247" t="s">
        <v>1304</v>
      </c>
      <c r="H40" s="247"/>
      <c r="I40" s="247"/>
      <c r="J40" s="247"/>
      <c r="K40" s="245"/>
    </row>
    <row r="41" spans="2:11" ht="15" customHeight="1">
      <c r="B41" s="248"/>
      <c r="C41" s="250"/>
      <c r="D41" s="249"/>
      <c r="E41" s="252"/>
      <c r="F41" s="249"/>
      <c r="G41" s="247" t="s">
        <v>1305</v>
      </c>
      <c r="H41" s="247"/>
      <c r="I41" s="247"/>
      <c r="J41" s="247"/>
      <c r="K41" s="245"/>
    </row>
    <row r="42" spans="2:11" ht="15" customHeight="1">
      <c r="B42" s="248"/>
      <c r="C42" s="250"/>
      <c r="D42" s="249"/>
      <c r="E42" s="252" t="s">
        <v>1306</v>
      </c>
      <c r="F42" s="249"/>
      <c r="G42" s="247" t="s">
        <v>1307</v>
      </c>
      <c r="H42" s="247"/>
      <c r="I42" s="247"/>
      <c r="J42" s="247"/>
      <c r="K42" s="245"/>
    </row>
    <row r="43" spans="2:11" ht="15" customHeight="1">
      <c r="B43" s="248"/>
      <c r="C43" s="250"/>
      <c r="D43" s="249"/>
      <c r="E43" s="252" t="s">
        <v>149</v>
      </c>
      <c r="F43" s="249"/>
      <c r="G43" s="247" t="s">
        <v>1308</v>
      </c>
      <c r="H43" s="247"/>
      <c r="I43" s="247"/>
      <c r="J43" s="247"/>
      <c r="K43" s="245"/>
    </row>
    <row r="44" spans="2:11" ht="12.75" customHeight="1">
      <c r="B44" s="248"/>
      <c r="C44" s="250"/>
      <c r="D44" s="249"/>
      <c r="E44" s="249"/>
      <c r="F44" s="249"/>
      <c r="G44" s="249"/>
      <c r="H44" s="249"/>
      <c r="I44" s="249"/>
      <c r="J44" s="249"/>
      <c r="K44" s="245"/>
    </row>
    <row r="45" spans="2:11" ht="15" customHeight="1">
      <c r="B45" s="248"/>
      <c r="C45" s="250"/>
      <c r="D45" s="247" t="s">
        <v>1309</v>
      </c>
      <c r="E45" s="247"/>
      <c r="F45" s="247"/>
      <c r="G45" s="247"/>
      <c r="H45" s="247"/>
      <c r="I45" s="247"/>
      <c r="J45" s="247"/>
      <c r="K45" s="245"/>
    </row>
    <row r="46" spans="2:11" ht="15" customHeight="1">
      <c r="B46" s="248"/>
      <c r="C46" s="250"/>
      <c r="D46" s="250"/>
      <c r="E46" s="247" t="s">
        <v>1310</v>
      </c>
      <c r="F46" s="247"/>
      <c r="G46" s="247"/>
      <c r="H46" s="247"/>
      <c r="I46" s="247"/>
      <c r="J46" s="247"/>
      <c r="K46" s="245"/>
    </row>
    <row r="47" spans="2:11" ht="15" customHeight="1">
      <c r="B47" s="248"/>
      <c r="C47" s="250"/>
      <c r="D47" s="250"/>
      <c r="E47" s="247" t="s">
        <v>1311</v>
      </c>
      <c r="F47" s="247"/>
      <c r="G47" s="247"/>
      <c r="H47" s="247"/>
      <c r="I47" s="247"/>
      <c r="J47" s="247"/>
      <c r="K47" s="245"/>
    </row>
    <row r="48" spans="2:11" ht="15" customHeight="1">
      <c r="B48" s="248"/>
      <c r="C48" s="250"/>
      <c r="D48" s="250"/>
      <c r="E48" s="247" t="s">
        <v>1312</v>
      </c>
      <c r="F48" s="247"/>
      <c r="G48" s="247"/>
      <c r="H48" s="247"/>
      <c r="I48" s="247"/>
      <c r="J48" s="247"/>
      <c r="K48" s="245"/>
    </row>
    <row r="49" spans="2:11" ht="15" customHeight="1">
      <c r="B49" s="248"/>
      <c r="C49" s="250"/>
      <c r="D49" s="247" t="s">
        <v>1313</v>
      </c>
      <c r="E49" s="247"/>
      <c r="F49" s="247"/>
      <c r="G49" s="247"/>
      <c r="H49" s="247"/>
      <c r="I49" s="247"/>
      <c r="J49" s="247"/>
      <c r="K49" s="245"/>
    </row>
    <row r="50" spans="2:11" ht="25.5" customHeight="1">
      <c r="B50" s="243"/>
      <c r="C50" s="244" t="s">
        <v>1314</v>
      </c>
      <c r="D50" s="244"/>
      <c r="E50" s="244"/>
      <c r="F50" s="244"/>
      <c r="G50" s="244"/>
      <c r="H50" s="244"/>
      <c r="I50" s="244"/>
      <c r="J50" s="244"/>
      <c r="K50" s="245"/>
    </row>
    <row r="51" spans="2:11" ht="5.25" customHeight="1">
      <c r="B51" s="243"/>
      <c r="C51" s="246"/>
      <c r="D51" s="246"/>
      <c r="E51" s="246"/>
      <c r="F51" s="246"/>
      <c r="G51" s="246"/>
      <c r="H51" s="246"/>
      <c r="I51" s="246"/>
      <c r="J51" s="246"/>
      <c r="K51" s="245"/>
    </row>
    <row r="52" spans="2:11" ht="15" customHeight="1">
      <c r="B52" s="243"/>
      <c r="C52" s="247" t="s">
        <v>1315</v>
      </c>
      <c r="D52" s="247"/>
      <c r="E52" s="247"/>
      <c r="F52" s="247"/>
      <c r="G52" s="247"/>
      <c r="H52" s="247"/>
      <c r="I52" s="247"/>
      <c r="J52" s="247"/>
      <c r="K52" s="245"/>
    </row>
    <row r="53" spans="2:11" ht="15" customHeight="1">
      <c r="B53" s="243"/>
      <c r="C53" s="247" t="s">
        <v>1316</v>
      </c>
      <c r="D53" s="247"/>
      <c r="E53" s="247"/>
      <c r="F53" s="247"/>
      <c r="G53" s="247"/>
      <c r="H53" s="247"/>
      <c r="I53" s="247"/>
      <c r="J53" s="247"/>
      <c r="K53" s="245"/>
    </row>
    <row r="54" spans="2:11" ht="12.75" customHeight="1">
      <c r="B54" s="243"/>
      <c r="C54" s="249"/>
      <c r="D54" s="249"/>
      <c r="E54" s="249"/>
      <c r="F54" s="249"/>
      <c r="G54" s="249"/>
      <c r="H54" s="249"/>
      <c r="I54" s="249"/>
      <c r="J54" s="249"/>
      <c r="K54" s="245"/>
    </row>
    <row r="55" spans="2:11" ht="15" customHeight="1">
      <c r="B55" s="243"/>
      <c r="C55" s="247" t="s">
        <v>1317</v>
      </c>
      <c r="D55" s="247"/>
      <c r="E55" s="247"/>
      <c r="F55" s="247"/>
      <c r="G55" s="247"/>
      <c r="H55" s="247"/>
      <c r="I55" s="247"/>
      <c r="J55" s="247"/>
      <c r="K55" s="245"/>
    </row>
    <row r="56" spans="2:11" ht="15" customHeight="1">
      <c r="B56" s="243"/>
      <c r="C56" s="250"/>
      <c r="D56" s="247" t="s">
        <v>1318</v>
      </c>
      <c r="E56" s="247"/>
      <c r="F56" s="247"/>
      <c r="G56" s="247"/>
      <c r="H56" s="247"/>
      <c r="I56" s="247"/>
      <c r="J56" s="247"/>
      <c r="K56" s="245"/>
    </row>
    <row r="57" spans="2:11" ht="15" customHeight="1">
      <c r="B57" s="243"/>
      <c r="C57" s="250"/>
      <c r="D57" s="247" t="s">
        <v>1319</v>
      </c>
      <c r="E57" s="247"/>
      <c r="F57" s="247"/>
      <c r="G57" s="247"/>
      <c r="H57" s="247"/>
      <c r="I57" s="247"/>
      <c r="J57" s="247"/>
      <c r="K57" s="245"/>
    </row>
    <row r="58" spans="2:11" ht="15" customHeight="1">
      <c r="B58" s="243"/>
      <c r="C58" s="250"/>
      <c r="D58" s="247" t="s">
        <v>1320</v>
      </c>
      <c r="E58" s="247"/>
      <c r="F58" s="247"/>
      <c r="G58" s="247"/>
      <c r="H58" s="247"/>
      <c r="I58" s="247"/>
      <c r="J58" s="247"/>
      <c r="K58" s="245"/>
    </row>
    <row r="59" spans="2:11" ht="15" customHeight="1">
      <c r="B59" s="243"/>
      <c r="C59" s="250"/>
      <c r="D59" s="247" t="s">
        <v>1321</v>
      </c>
      <c r="E59" s="247"/>
      <c r="F59" s="247"/>
      <c r="G59" s="247"/>
      <c r="H59" s="247"/>
      <c r="I59" s="247"/>
      <c r="J59" s="247"/>
      <c r="K59" s="245"/>
    </row>
    <row r="60" spans="2:11" ht="15" customHeight="1">
      <c r="B60" s="243"/>
      <c r="C60" s="250"/>
      <c r="D60" s="253" t="s">
        <v>1322</v>
      </c>
      <c r="E60" s="253"/>
      <c r="F60" s="253"/>
      <c r="G60" s="253"/>
      <c r="H60" s="253"/>
      <c r="I60" s="253"/>
      <c r="J60" s="253"/>
      <c r="K60" s="245"/>
    </row>
    <row r="61" spans="2:11" ht="15" customHeight="1">
      <c r="B61" s="243"/>
      <c r="C61" s="250"/>
      <c r="D61" s="247" t="s">
        <v>1323</v>
      </c>
      <c r="E61" s="247"/>
      <c r="F61" s="247"/>
      <c r="G61" s="247"/>
      <c r="H61" s="247"/>
      <c r="I61" s="247"/>
      <c r="J61" s="247"/>
      <c r="K61" s="245"/>
    </row>
    <row r="62" spans="2:11" ht="12.75" customHeight="1">
      <c r="B62" s="243"/>
      <c r="C62" s="250"/>
      <c r="D62" s="250"/>
      <c r="E62" s="254"/>
      <c r="F62" s="250"/>
      <c r="G62" s="250"/>
      <c r="H62" s="250"/>
      <c r="I62" s="250"/>
      <c r="J62" s="250"/>
      <c r="K62" s="245"/>
    </row>
    <row r="63" spans="2:11" ht="15" customHeight="1">
      <c r="B63" s="243"/>
      <c r="C63" s="250"/>
      <c r="D63" s="247" t="s">
        <v>1324</v>
      </c>
      <c r="E63" s="247"/>
      <c r="F63" s="247"/>
      <c r="G63" s="247"/>
      <c r="H63" s="247"/>
      <c r="I63" s="247"/>
      <c r="J63" s="247"/>
      <c r="K63" s="245"/>
    </row>
    <row r="64" spans="2:11" ht="15" customHeight="1">
      <c r="B64" s="243"/>
      <c r="C64" s="250"/>
      <c r="D64" s="253" t="s">
        <v>1325</v>
      </c>
      <c r="E64" s="253"/>
      <c r="F64" s="253"/>
      <c r="G64" s="253"/>
      <c r="H64" s="253"/>
      <c r="I64" s="253"/>
      <c r="J64" s="253"/>
      <c r="K64" s="245"/>
    </row>
    <row r="65" spans="2:11" ht="15" customHeight="1">
      <c r="B65" s="243"/>
      <c r="C65" s="250"/>
      <c r="D65" s="247" t="s">
        <v>1326</v>
      </c>
      <c r="E65" s="247"/>
      <c r="F65" s="247"/>
      <c r="G65" s="247"/>
      <c r="H65" s="247"/>
      <c r="I65" s="247"/>
      <c r="J65" s="247"/>
      <c r="K65" s="245"/>
    </row>
    <row r="66" spans="2:11" ht="15" customHeight="1">
      <c r="B66" s="243"/>
      <c r="C66" s="250"/>
      <c r="D66" s="247" t="s">
        <v>1327</v>
      </c>
      <c r="E66" s="247"/>
      <c r="F66" s="247"/>
      <c r="G66" s="247"/>
      <c r="H66" s="247"/>
      <c r="I66" s="247"/>
      <c r="J66" s="247"/>
      <c r="K66" s="245"/>
    </row>
    <row r="67" spans="2:11" ht="15" customHeight="1">
      <c r="B67" s="243"/>
      <c r="C67" s="250"/>
      <c r="D67" s="247" t="s">
        <v>1328</v>
      </c>
      <c r="E67" s="247"/>
      <c r="F67" s="247"/>
      <c r="G67" s="247"/>
      <c r="H67" s="247"/>
      <c r="I67" s="247"/>
      <c r="J67" s="247"/>
      <c r="K67" s="245"/>
    </row>
    <row r="68" spans="2:11" ht="15" customHeight="1">
      <c r="B68" s="243"/>
      <c r="C68" s="250"/>
      <c r="D68" s="247" t="s">
        <v>1329</v>
      </c>
      <c r="E68" s="247"/>
      <c r="F68" s="247"/>
      <c r="G68" s="247"/>
      <c r="H68" s="247"/>
      <c r="I68" s="247"/>
      <c r="J68" s="247"/>
      <c r="K68" s="245"/>
    </row>
    <row r="69" spans="2:11" ht="12.75" customHeight="1">
      <c r="B69" s="255"/>
      <c r="C69" s="256"/>
      <c r="D69" s="256"/>
      <c r="E69" s="256"/>
      <c r="F69" s="256"/>
      <c r="G69" s="256"/>
      <c r="H69" s="256"/>
      <c r="I69" s="256"/>
      <c r="J69" s="256"/>
      <c r="K69" s="257"/>
    </row>
    <row r="70" spans="2:11" ht="18.75" customHeight="1">
      <c r="B70" s="258"/>
      <c r="C70" s="258"/>
      <c r="D70" s="258"/>
      <c r="E70" s="258"/>
      <c r="F70" s="258"/>
      <c r="G70" s="258"/>
      <c r="H70" s="258"/>
      <c r="I70" s="258"/>
      <c r="J70" s="258"/>
      <c r="K70" s="259"/>
    </row>
    <row r="71" spans="2:11" ht="18.75" customHeight="1">
      <c r="B71" s="259"/>
      <c r="C71" s="259"/>
      <c r="D71" s="259"/>
      <c r="E71" s="259"/>
      <c r="F71" s="259"/>
      <c r="G71" s="259"/>
      <c r="H71" s="259"/>
      <c r="I71" s="259"/>
      <c r="J71" s="259"/>
      <c r="K71" s="259"/>
    </row>
    <row r="72" spans="2:11" ht="7.5" customHeight="1">
      <c r="B72" s="260"/>
      <c r="C72" s="261"/>
      <c r="D72" s="261"/>
      <c r="E72" s="261"/>
      <c r="F72" s="261"/>
      <c r="G72" s="261"/>
      <c r="H72" s="261"/>
      <c r="I72" s="261"/>
      <c r="J72" s="261"/>
      <c r="K72" s="262"/>
    </row>
    <row r="73" spans="2:11" ht="45" customHeight="1">
      <c r="B73" s="263"/>
      <c r="C73" s="264" t="s">
        <v>1268</v>
      </c>
      <c r="D73" s="264"/>
      <c r="E73" s="264"/>
      <c r="F73" s="264"/>
      <c r="G73" s="264"/>
      <c r="H73" s="264"/>
      <c r="I73" s="264"/>
      <c r="J73" s="264"/>
      <c r="K73" s="265"/>
    </row>
    <row r="74" spans="2:11" ht="17.25" customHeight="1">
      <c r="B74" s="263"/>
      <c r="C74" s="266" t="s">
        <v>1330</v>
      </c>
      <c r="D74" s="266"/>
      <c r="E74" s="266"/>
      <c r="F74" s="266" t="s">
        <v>1331</v>
      </c>
      <c r="G74" s="267"/>
      <c r="H74" s="266" t="s">
        <v>144</v>
      </c>
      <c r="I74" s="266" t="s">
        <v>53</v>
      </c>
      <c r="J74" s="266" t="s">
        <v>1332</v>
      </c>
      <c r="K74" s="265"/>
    </row>
    <row r="75" spans="2:11" ht="17.25" customHeight="1">
      <c r="B75" s="263"/>
      <c r="C75" s="268" t="s">
        <v>1333</v>
      </c>
      <c r="D75" s="268"/>
      <c r="E75" s="268"/>
      <c r="F75" s="269" t="s">
        <v>1334</v>
      </c>
      <c r="G75" s="270"/>
      <c r="H75" s="268"/>
      <c r="I75" s="268"/>
      <c r="J75" s="268" t="s">
        <v>1335</v>
      </c>
      <c r="K75" s="265"/>
    </row>
    <row r="76" spans="2:11" ht="5.25" customHeight="1">
      <c r="B76" s="263"/>
      <c r="C76" s="271"/>
      <c r="D76" s="271"/>
      <c r="E76" s="271"/>
      <c r="F76" s="271"/>
      <c r="G76" s="272"/>
      <c r="H76" s="271"/>
      <c r="I76" s="271"/>
      <c r="J76" s="271"/>
      <c r="K76" s="265"/>
    </row>
    <row r="77" spans="2:11" ht="15" customHeight="1">
      <c r="B77" s="263"/>
      <c r="C77" s="252" t="s">
        <v>49</v>
      </c>
      <c r="D77" s="271"/>
      <c r="E77" s="271"/>
      <c r="F77" s="273" t="s">
        <v>1336</v>
      </c>
      <c r="G77" s="272"/>
      <c r="H77" s="252" t="s">
        <v>1337</v>
      </c>
      <c r="I77" s="252" t="s">
        <v>1338</v>
      </c>
      <c r="J77" s="252">
        <v>20</v>
      </c>
      <c r="K77" s="265"/>
    </row>
    <row r="78" spans="2:11" ht="15" customHeight="1">
      <c r="B78" s="263"/>
      <c r="C78" s="252" t="s">
        <v>1339</v>
      </c>
      <c r="D78" s="252"/>
      <c r="E78" s="252"/>
      <c r="F78" s="273" t="s">
        <v>1336</v>
      </c>
      <c r="G78" s="272"/>
      <c r="H78" s="252" t="s">
        <v>1340</v>
      </c>
      <c r="I78" s="252" t="s">
        <v>1338</v>
      </c>
      <c r="J78" s="252">
        <v>120</v>
      </c>
      <c r="K78" s="265"/>
    </row>
    <row r="79" spans="2:11" ht="15" customHeight="1">
      <c r="B79" s="274"/>
      <c r="C79" s="252" t="s">
        <v>1341</v>
      </c>
      <c r="D79" s="252"/>
      <c r="E79" s="252"/>
      <c r="F79" s="273" t="s">
        <v>1342</v>
      </c>
      <c r="G79" s="272"/>
      <c r="H79" s="252" t="s">
        <v>1343</v>
      </c>
      <c r="I79" s="252" t="s">
        <v>1338</v>
      </c>
      <c r="J79" s="252">
        <v>50</v>
      </c>
      <c r="K79" s="265"/>
    </row>
    <row r="80" spans="2:11" ht="15" customHeight="1">
      <c r="B80" s="274"/>
      <c r="C80" s="252" t="s">
        <v>1344</v>
      </c>
      <c r="D80" s="252"/>
      <c r="E80" s="252"/>
      <c r="F80" s="273" t="s">
        <v>1336</v>
      </c>
      <c r="G80" s="272"/>
      <c r="H80" s="252" t="s">
        <v>1345</v>
      </c>
      <c r="I80" s="252" t="s">
        <v>1346</v>
      </c>
      <c r="J80" s="252"/>
      <c r="K80" s="265"/>
    </row>
    <row r="81" spans="2:11" ht="15" customHeight="1">
      <c r="B81" s="274"/>
      <c r="C81" s="275" t="s">
        <v>1347</v>
      </c>
      <c r="D81" s="275"/>
      <c r="E81" s="275"/>
      <c r="F81" s="276" t="s">
        <v>1342</v>
      </c>
      <c r="G81" s="275"/>
      <c r="H81" s="275" t="s">
        <v>1348</v>
      </c>
      <c r="I81" s="275" t="s">
        <v>1338</v>
      </c>
      <c r="J81" s="275">
        <v>15</v>
      </c>
      <c r="K81" s="265"/>
    </row>
    <row r="82" spans="2:11" ht="15" customHeight="1">
      <c r="B82" s="274"/>
      <c r="C82" s="275" t="s">
        <v>1349</v>
      </c>
      <c r="D82" s="275"/>
      <c r="E82" s="275"/>
      <c r="F82" s="276" t="s">
        <v>1342</v>
      </c>
      <c r="G82" s="275"/>
      <c r="H82" s="275" t="s">
        <v>1350</v>
      </c>
      <c r="I82" s="275" t="s">
        <v>1338</v>
      </c>
      <c r="J82" s="275">
        <v>15</v>
      </c>
      <c r="K82" s="265"/>
    </row>
    <row r="83" spans="2:11" ht="15" customHeight="1">
      <c r="B83" s="274"/>
      <c r="C83" s="275" t="s">
        <v>1351</v>
      </c>
      <c r="D83" s="275"/>
      <c r="E83" s="275"/>
      <c r="F83" s="276" t="s">
        <v>1342</v>
      </c>
      <c r="G83" s="275"/>
      <c r="H83" s="275" t="s">
        <v>1352</v>
      </c>
      <c r="I83" s="275" t="s">
        <v>1338</v>
      </c>
      <c r="J83" s="275">
        <v>20</v>
      </c>
      <c r="K83" s="265"/>
    </row>
    <row r="84" spans="2:11" ht="15" customHeight="1">
      <c r="B84" s="274"/>
      <c r="C84" s="275" t="s">
        <v>1353</v>
      </c>
      <c r="D84" s="275"/>
      <c r="E84" s="275"/>
      <c r="F84" s="276" t="s">
        <v>1342</v>
      </c>
      <c r="G84" s="275"/>
      <c r="H84" s="275" t="s">
        <v>1354</v>
      </c>
      <c r="I84" s="275" t="s">
        <v>1338</v>
      </c>
      <c r="J84" s="275">
        <v>20</v>
      </c>
      <c r="K84" s="265"/>
    </row>
    <row r="85" spans="2:11" ht="15" customHeight="1">
      <c r="B85" s="274"/>
      <c r="C85" s="252" t="s">
        <v>1355</v>
      </c>
      <c r="D85" s="252"/>
      <c r="E85" s="252"/>
      <c r="F85" s="273" t="s">
        <v>1342</v>
      </c>
      <c r="G85" s="272"/>
      <c r="H85" s="252" t="s">
        <v>1356</v>
      </c>
      <c r="I85" s="252" t="s">
        <v>1338</v>
      </c>
      <c r="J85" s="252">
        <v>50</v>
      </c>
      <c r="K85" s="265"/>
    </row>
    <row r="86" spans="2:11" ht="15" customHeight="1">
      <c r="B86" s="274"/>
      <c r="C86" s="252" t="s">
        <v>1357</v>
      </c>
      <c r="D86" s="252"/>
      <c r="E86" s="252"/>
      <c r="F86" s="273" t="s">
        <v>1342</v>
      </c>
      <c r="G86" s="272"/>
      <c r="H86" s="252" t="s">
        <v>1358</v>
      </c>
      <c r="I86" s="252" t="s">
        <v>1338</v>
      </c>
      <c r="J86" s="252">
        <v>20</v>
      </c>
      <c r="K86" s="265"/>
    </row>
    <row r="87" spans="2:11" ht="15" customHeight="1">
      <c r="B87" s="274"/>
      <c r="C87" s="252" t="s">
        <v>1359</v>
      </c>
      <c r="D87" s="252"/>
      <c r="E87" s="252"/>
      <c r="F87" s="273" t="s">
        <v>1342</v>
      </c>
      <c r="G87" s="272"/>
      <c r="H87" s="252" t="s">
        <v>1360</v>
      </c>
      <c r="I87" s="252" t="s">
        <v>1338</v>
      </c>
      <c r="J87" s="252">
        <v>20</v>
      </c>
      <c r="K87" s="265"/>
    </row>
    <row r="88" spans="2:11" ht="15" customHeight="1">
      <c r="B88" s="274"/>
      <c r="C88" s="252" t="s">
        <v>1361</v>
      </c>
      <c r="D88" s="252"/>
      <c r="E88" s="252"/>
      <c r="F88" s="273" t="s">
        <v>1342</v>
      </c>
      <c r="G88" s="272"/>
      <c r="H88" s="252" t="s">
        <v>1362</v>
      </c>
      <c r="I88" s="252" t="s">
        <v>1338</v>
      </c>
      <c r="J88" s="252">
        <v>50</v>
      </c>
      <c r="K88" s="265"/>
    </row>
    <row r="89" spans="2:11" ht="15" customHeight="1">
      <c r="B89" s="274"/>
      <c r="C89" s="252" t="s">
        <v>1363</v>
      </c>
      <c r="D89" s="252"/>
      <c r="E89" s="252"/>
      <c r="F89" s="273" t="s">
        <v>1342</v>
      </c>
      <c r="G89" s="272"/>
      <c r="H89" s="252" t="s">
        <v>1363</v>
      </c>
      <c r="I89" s="252" t="s">
        <v>1338</v>
      </c>
      <c r="J89" s="252">
        <v>50</v>
      </c>
      <c r="K89" s="265"/>
    </row>
    <row r="90" spans="2:11" ht="15" customHeight="1">
      <c r="B90" s="274"/>
      <c r="C90" s="252" t="s">
        <v>150</v>
      </c>
      <c r="D90" s="252"/>
      <c r="E90" s="252"/>
      <c r="F90" s="273" t="s">
        <v>1342</v>
      </c>
      <c r="G90" s="272"/>
      <c r="H90" s="252" t="s">
        <v>1364</v>
      </c>
      <c r="I90" s="252" t="s">
        <v>1338</v>
      </c>
      <c r="J90" s="252">
        <v>255</v>
      </c>
      <c r="K90" s="265"/>
    </row>
    <row r="91" spans="2:11" ht="15" customHeight="1">
      <c r="B91" s="274"/>
      <c r="C91" s="252" t="s">
        <v>1365</v>
      </c>
      <c r="D91" s="252"/>
      <c r="E91" s="252"/>
      <c r="F91" s="273" t="s">
        <v>1336</v>
      </c>
      <c r="G91" s="272"/>
      <c r="H91" s="252" t="s">
        <v>1366</v>
      </c>
      <c r="I91" s="252" t="s">
        <v>1367</v>
      </c>
      <c r="J91" s="252"/>
      <c r="K91" s="265"/>
    </row>
    <row r="92" spans="2:11" ht="15" customHeight="1">
      <c r="B92" s="274"/>
      <c r="C92" s="252" t="s">
        <v>1368</v>
      </c>
      <c r="D92" s="252"/>
      <c r="E92" s="252"/>
      <c r="F92" s="273" t="s">
        <v>1336</v>
      </c>
      <c r="G92" s="272"/>
      <c r="H92" s="252" t="s">
        <v>1369</v>
      </c>
      <c r="I92" s="252" t="s">
        <v>1370</v>
      </c>
      <c r="J92" s="252"/>
      <c r="K92" s="265"/>
    </row>
    <row r="93" spans="2:11" ht="15" customHeight="1">
      <c r="B93" s="274"/>
      <c r="C93" s="252" t="s">
        <v>1371</v>
      </c>
      <c r="D93" s="252"/>
      <c r="E93" s="252"/>
      <c r="F93" s="273" t="s">
        <v>1336</v>
      </c>
      <c r="G93" s="272"/>
      <c r="H93" s="252" t="s">
        <v>1371</v>
      </c>
      <c r="I93" s="252" t="s">
        <v>1370</v>
      </c>
      <c r="J93" s="252"/>
      <c r="K93" s="265"/>
    </row>
    <row r="94" spans="2:11" ht="15" customHeight="1">
      <c r="B94" s="274"/>
      <c r="C94" s="252" t="s">
        <v>34</v>
      </c>
      <c r="D94" s="252"/>
      <c r="E94" s="252"/>
      <c r="F94" s="273" t="s">
        <v>1336</v>
      </c>
      <c r="G94" s="272"/>
      <c r="H94" s="252" t="s">
        <v>1372</v>
      </c>
      <c r="I94" s="252" t="s">
        <v>1370</v>
      </c>
      <c r="J94" s="252"/>
      <c r="K94" s="265"/>
    </row>
    <row r="95" spans="2:11" ht="15" customHeight="1">
      <c r="B95" s="274"/>
      <c r="C95" s="252" t="s">
        <v>44</v>
      </c>
      <c r="D95" s="252"/>
      <c r="E95" s="252"/>
      <c r="F95" s="273" t="s">
        <v>1336</v>
      </c>
      <c r="G95" s="272"/>
      <c r="H95" s="252" t="s">
        <v>1373</v>
      </c>
      <c r="I95" s="252" t="s">
        <v>1370</v>
      </c>
      <c r="J95" s="252"/>
      <c r="K95" s="265"/>
    </row>
    <row r="96" spans="2:11" ht="15" customHeight="1">
      <c r="B96" s="277"/>
      <c r="C96" s="278"/>
      <c r="D96" s="278"/>
      <c r="E96" s="278"/>
      <c r="F96" s="278"/>
      <c r="G96" s="278"/>
      <c r="H96" s="278"/>
      <c r="I96" s="278"/>
      <c r="J96" s="278"/>
      <c r="K96" s="279"/>
    </row>
    <row r="97" spans="2:11" ht="18.75" customHeight="1">
      <c r="B97" s="280"/>
      <c r="C97" s="281"/>
      <c r="D97" s="281"/>
      <c r="E97" s="281"/>
      <c r="F97" s="281"/>
      <c r="G97" s="281"/>
      <c r="H97" s="281"/>
      <c r="I97" s="281"/>
      <c r="J97" s="281"/>
      <c r="K97" s="280"/>
    </row>
    <row r="98" spans="2:11" ht="18.75" customHeight="1">
      <c r="B98" s="259"/>
      <c r="C98" s="259"/>
      <c r="D98" s="259"/>
      <c r="E98" s="259"/>
      <c r="F98" s="259"/>
      <c r="G98" s="259"/>
      <c r="H98" s="259"/>
      <c r="I98" s="259"/>
      <c r="J98" s="259"/>
      <c r="K98" s="259"/>
    </row>
    <row r="99" spans="2:11" ht="7.5" customHeight="1">
      <c r="B99" s="260"/>
      <c r="C99" s="261"/>
      <c r="D99" s="261"/>
      <c r="E99" s="261"/>
      <c r="F99" s="261"/>
      <c r="G99" s="261"/>
      <c r="H99" s="261"/>
      <c r="I99" s="261"/>
      <c r="J99" s="261"/>
      <c r="K99" s="262"/>
    </row>
    <row r="100" spans="2:11" ht="45" customHeight="1">
      <c r="B100" s="263"/>
      <c r="C100" s="264" t="s">
        <v>1374</v>
      </c>
      <c r="D100" s="264"/>
      <c r="E100" s="264"/>
      <c r="F100" s="264"/>
      <c r="G100" s="264"/>
      <c r="H100" s="264"/>
      <c r="I100" s="264"/>
      <c r="J100" s="264"/>
      <c r="K100" s="265"/>
    </row>
    <row r="101" spans="2:11" ht="17.25" customHeight="1">
      <c r="B101" s="263"/>
      <c r="C101" s="266" t="s">
        <v>1330</v>
      </c>
      <c r="D101" s="266"/>
      <c r="E101" s="266"/>
      <c r="F101" s="266" t="s">
        <v>1331</v>
      </c>
      <c r="G101" s="267"/>
      <c r="H101" s="266" t="s">
        <v>144</v>
      </c>
      <c r="I101" s="266" t="s">
        <v>53</v>
      </c>
      <c r="J101" s="266" t="s">
        <v>1332</v>
      </c>
      <c r="K101" s="265"/>
    </row>
    <row r="102" spans="2:11" ht="17.25" customHeight="1">
      <c r="B102" s="263"/>
      <c r="C102" s="268" t="s">
        <v>1333</v>
      </c>
      <c r="D102" s="268"/>
      <c r="E102" s="268"/>
      <c r="F102" s="269" t="s">
        <v>1334</v>
      </c>
      <c r="G102" s="270"/>
      <c r="H102" s="268"/>
      <c r="I102" s="268"/>
      <c r="J102" s="268" t="s">
        <v>1335</v>
      </c>
      <c r="K102" s="265"/>
    </row>
    <row r="103" spans="2:11" ht="5.25" customHeight="1">
      <c r="B103" s="263"/>
      <c r="C103" s="266"/>
      <c r="D103" s="266"/>
      <c r="E103" s="266"/>
      <c r="F103" s="266"/>
      <c r="G103" s="282"/>
      <c r="H103" s="266"/>
      <c r="I103" s="266"/>
      <c r="J103" s="266"/>
      <c r="K103" s="265"/>
    </row>
    <row r="104" spans="2:11" ht="15" customHeight="1">
      <c r="B104" s="263"/>
      <c r="C104" s="252" t="s">
        <v>49</v>
      </c>
      <c r="D104" s="271"/>
      <c r="E104" s="271"/>
      <c r="F104" s="273" t="s">
        <v>1336</v>
      </c>
      <c r="G104" s="282"/>
      <c r="H104" s="252" t="s">
        <v>1375</v>
      </c>
      <c r="I104" s="252" t="s">
        <v>1338</v>
      </c>
      <c r="J104" s="252">
        <v>20</v>
      </c>
      <c r="K104" s="265"/>
    </row>
    <row r="105" spans="2:11" ht="15" customHeight="1">
      <c r="B105" s="263"/>
      <c r="C105" s="252" t="s">
        <v>1339</v>
      </c>
      <c r="D105" s="252"/>
      <c r="E105" s="252"/>
      <c r="F105" s="273" t="s">
        <v>1336</v>
      </c>
      <c r="G105" s="252"/>
      <c r="H105" s="252" t="s">
        <v>1375</v>
      </c>
      <c r="I105" s="252" t="s">
        <v>1338</v>
      </c>
      <c r="J105" s="252">
        <v>120</v>
      </c>
      <c r="K105" s="265"/>
    </row>
    <row r="106" spans="2:11" ht="15" customHeight="1">
      <c r="B106" s="274"/>
      <c r="C106" s="252" t="s">
        <v>1341</v>
      </c>
      <c r="D106" s="252"/>
      <c r="E106" s="252"/>
      <c r="F106" s="273" t="s">
        <v>1342</v>
      </c>
      <c r="G106" s="252"/>
      <c r="H106" s="252" t="s">
        <v>1375</v>
      </c>
      <c r="I106" s="252" t="s">
        <v>1338</v>
      </c>
      <c r="J106" s="252">
        <v>50</v>
      </c>
      <c r="K106" s="265"/>
    </row>
    <row r="107" spans="2:11" ht="15" customHeight="1">
      <c r="B107" s="274"/>
      <c r="C107" s="252" t="s">
        <v>1344</v>
      </c>
      <c r="D107" s="252"/>
      <c r="E107" s="252"/>
      <c r="F107" s="273" t="s">
        <v>1336</v>
      </c>
      <c r="G107" s="252"/>
      <c r="H107" s="252" t="s">
        <v>1375</v>
      </c>
      <c r="I107" s="252" t="s">
        <v>1346</v>
      </c>
      <c r="J107" s="252"/>
      <c r="K107" s="265"/>
    </row>
    <row r="108" spans="2:11" ht="15" customHeight="1">
      <c r="B108" s="274"/>
      <c r="C108" s="252" t="s">
        <v>1355</v>
      </c>
      <c r="D108" s="252"/>
      <c r="E108" s="252"/>
      <c r="F108" s="273" t="s">
        <v>1342</v>
      </c>
      <c r="G108" s="252"/>
      <c r="H108" s="252" t="s">
        <v>1375</v>
      </c>
      <c r="I108" s="252" t="s">
        <v>1338</v>
      </c>
      <c r="J108" s="252">
        <v>50</v>
      </c>
      <c r="K108" s="265"/>
    </row>
    <row r="109" spans="2:11" ht="15" customHeight="1">
      <c r="B109" s="274"/>
      <c r="C109" s="252" t="s">
        <v>1363</v>
      </c>
      <c r="D109" s="252"/>
      <c r="E109" s="252"/>
      <c r="F109" s="273" t="s">
        <v>1342</v>
      </c>
      <c r="G109" s="252"/>
      <c r="H109" s="252" t="s">
        <v>1375</v>
      </c>
      <c r="I109" s="252" t="s">
        <v>1338</v>
      </c>
      <c r="J109" s="252">
        <v>50</v>
      </c>
      <c r="K109" s="265"/>
    </row>
    <row r="110" spans="2:11" ht="15" customHeight="1">
      <c r="B110" s="274"/>
      <c r="C110" s="252" t="s">
        <v>1361</v>
      </c>
      <c r="D110" s="252"/>
      <c r="E110" s="252"/>
      <c r="F110" s="273" t="s">
        <v>1342</v>
      </c>
      <c r="G110" s="252"/>
      <c r="H110" s="252" t="s">
        <v>1375</v>
      </c>
      <c r="I110" s="252" t="s">
        <v>1338</v>
      </c>
      <c r="J110" s="252">
        <v>50</v>
      </c>
      <c r="K110" s="265"/>
    </row>
    <row r="111" spans="2:11" ht="15" customHeight="1">
      <c r="B111" s="274"/>
      <c r="C111" s="252" t="s">
        <v>49</v>
      </c>
      <c r="D111" s="252"/>
      <c r="E111" s="252"/>
      <c r="F111" s="273" t="s">
        <v>1336</v>
      </c>
      <c r="G111" s="252"/>
      <c r="H111" s="252" t="s">
        <v>1376</v>
      </c>
      <c r="I111" s="252" t="s">
        <v>1338</v>
      </c>
      <c r="J111" s="252">
        <v>20</v>
      </c>
      <c r="K111" s="265"/>
    </row>
    <row r="112" spans="2:11" ht="15" customHeight="1">
      <c r="B112" s="274"/>
      <c r="C112" s="252" t="s">
        <v>1377</v>
      </c>
      <c r="D112" s="252"/>
      <c r="E112" s="252"/>
      <c r="F112" s="273" t="s">
        <v>1336</v>
      </c>
      <c r="G112" s="252"/>
      <c r="H112" s="252" t="s">
        <v>1378</v>
      </c>
      <c r="I112" s="252" t="s">
        <v>1338</v>
      </c>
      <c r="J112" s="252">
        <v>120</v>
      </c>
      <c r="K112" s="265"/>
    </row>
    <row r="113" spans="2:11" ht="15" customHeight="1">
      <c r="B113" s="274"/>
      <c r="C113" s="252" t="s">
        <v>34</v>
      </c>
      <c r="D113" s="252"/>
      <c r="E113" s="252"/>
      <c r="F113" s="273" t="s">
        <v>1336</v>
      </c>
      <c r="G113" s="252"/>
      <c r="H113" s="252" t="s">
        <v>1379</v>
      </c>
      <c r="I113" s="252" t="s">
        <v>1370</v>
      </c>
      <c r="J113" s="252"/>
      <c r="K113" s="265"/>
    </row>
    <row r="114" spans="2:11" ht="15" customHeight="1">
      <c r="B114" s="274"/>
      <c r="C114" s="252" t="s">
        <v>44</v>
      </c>
      <c r="D114" s="252"/>
      <c r="E114" s="252"/>
      <c r="F114" s="273" t="s">
        <v>1336</v>
      </c>
      <c r="G114" s="252"/>
      <c r="H114" s="252" t="s">
        <v>1380</v>
      </c>
      <c r="I114" s="252" t="s">
        <v>1370</v>
      </c>
      <c r="J114" s="252"/>
      <c r="K114" s="265"/>
    </row>
    <row r="115" spans="2:11" ht="15" customHeight="1">
      <c r="B115" s="274"/>
      <c r="C115" s="252" t="s">
        <v>53</v>
      </c>
      <c r="D115" s="252"/>
      <c r="E115" s="252"/>
      <c r="F115" s="273" t="s">
        <v>1336</v>
      </c>
      <c r="G115" s="252"/>
      <c r="H115" s="252" t="s">
        <v>1381</v>
      </c>
      <c r="I115" s="252" t="s">
        <v>1382</v>
      </c>
      <c r="J115" s="252"/>
      <c r="K115" s="265"/>
    </row>
    <row r="116" spans="2:11" ht="15" customHeight="1">
      <c r="B116" s="277"/>
      <c r="C116" s="283"/>
      <c r="D116" s="283"/>
      <c r="E116" s="283"/>
      <c r="F116" s="283"/>
      <c r="G116" s="283"/>
      <c r="H116" s="283"/>
      <c r="I116" s="283"/>
      <c r="J116" s="283"/>
      <c r="K116" s="279"/>
    </row>
    <row r="117" spans="2:11" ht="18.75" customHeight="1">
      <c r="B117" s="284"/>
      <c r="C117" s="249"/>
      <c r="D117" s="249"/>
      <c r="E117" s="249"/>
      <c r="F117" s="285"/>
      <c r="G117" s="249"/>
      <c r="H117" s="249"/>
      <c r="I117" s="249"/>
      <c r="J117" s="249"/>
      <c r="K117" s="284"/>
    </row>
    <row r="118" spans="2:11" ht="18.75" customHeight="1">
      <c r="B118" s="259"/>
      <c r="C118" s="259"/>
      <c r="D118" s="259"/>
      <c r="E118" s="259"/>
      <c r="F118" s="259"/>
      <c r="G118" s="259"/>
      <c r="H118" s="259"/>
      <c r="I118" s="259"/>
      <c r="J118" s="259"/>
      <c r="K118" s="259"/>
    </row>
    <row r="119" spans="2:11" ht="7.5" customHeight="1">
      <c r="B119" s="286"/>
      <c r="C119" s="287"/>
      <c r="D119" s="287"/>
      <c r="E119" s="287"/>
      <c r="F119" s="287"/>
      <c r="G119" s="287"/>
      <c r="H119" s="287"/>
      <c r="I119" s="287"/>
      <c r="J119" s="287"/>
      <c r="K119" s="288"/>
    </row>
    <row r="120" spans="2:11" ht="45" customHeight="1">
      <c r="B120" s="289"/>
      <c r="C120" s="240" t="s">
        <v>1383</v>
      </c>
      <c r="D120" s="240"/>
      <c r="E120" s="240"/>
      <c r="F120" s="240"/>
      <c r="G120" s="240"/>
      <c r="H120" s="240"/>
      <c r="I120" s="240"/>
      <c r="J120" s="240"/>
      <c r="K120" s="290"/>
    </row>
    <row r="121" spans="2:11" ht="17.25" customHeight="1">
      <c r="B121" s="291"/>
      <c r="C121" s="266" t="s">
        <v>1330</v>
      </c>
      <c r="D121" s="266"/>
      <c r="E121" s="266"/>
      <c r="F121" s="266" t="s">
        <v>1331</v>
      </c>
      <c r="G121" s="267"/>
      <c r="H121" s="266" t="s">
        <v>144</v>
      </c>
      <c r="I121" s="266" t="s">
        <v>53</v>
      </c>
      <c r="J121" s="266" t="s">
        <v>1332</v>
      </c>
      <c r="K121" s="292"/>
    </row>
    <row r="122" spans="2:11" ht="17.25" customHeight="1">
      <c r="B122" s="291"/>
      <c r="C122" s="268" t="s">
        <v>1333</v>
      </c>
      <c r="D122" s="268"/>
      <c r="E122" s="268"/>
      <c r="F122" s="269" t="s">
        <v>1334</v>
      </c>
      <c r="G122" s="270"/>
      <c r="H122" s="268"/>
      <c r="I122" s="268"/>
      <c r="J122" s="268" t="s">
        <v>1335</v>
      </c>
      <c r="K122" s="292"/>
    </row>
    <row r="123" spans="2:11" ht="5.25" customHeight="1">
      <c r="B123" s="293"/>
      <c r="C123" s="271"/>
      <c r="D123" s="271"/>
      <c r="E123" s="271"/>
      <c r="F123" s="271"/>
      <c r="G123" s="252"/>
      <c r="H123" s="271"/>
      <c r="I123" s="271"/>
      <c r="J123" s="271"/>
      <c r="K123" s="294"/>
    </row>
    <row r="124" spans="2:11" ht="15" customHeight="1">
      <c r="B124" s="293"/>
      <c r="C124" s="252" t="s">
        <v>1339</v>
      </c>
      <c r="D124" s="271"/>
      <c r="E124" s="271"/>
      <c r="F124" s="273" t="s">
        <v>1336</v>
      </c>
      <c r="G124" s="252"/>
      <c r="H124" s="252" t="s">
        <v>1375</v>
      </c>
      <c r="I124" s="252" t="s">
        <v>1338</v>
      </c>
      <c r="J124" s="252">
        <v>120</v>
      </c>
      <c r="K124" s="295"/>
    </row>
    <row r="125" spans="2:11" ht="15" customHeight="1">
      <c r="B125" s="293"/>
      <c r="C125" s="252" t="s">
        <v>1384</v>
      </c>
      <c r="D125" s="252"/>
      <c r="E125" s="252"/>
      <c r="F125" s="273" t="s">
        <v>1336</v>
      </c>
      <c r="G125" s="252"/>
      <c r="H125" s="252" t="s">
        <v>1385</v>
      </c>
      <c r="I125" s="252" t="s">
        <v>1338</v>
      </c>
      <c r="J125" s="252" t="s">
        <v>1386</v>
      </c>
      <c r="K125" s="295"/>
    </row>
    <row r="126" spans="2:11" ht="15" customHeight="1">
      <c r="B126" s="293"/>
      <c r="C126" s="252" t="s">
        <v>80</v>
      </c>
      <c r="D126" s="252"/>
      <c r="E126" s="252"/>
      <c r="F126" s="273" t="s">
        <v>1336</v>
      </c>
      <c r="G126" s="252"/>
      <c r="H126" s="252" t="s">
        <v>1387</v>
      </c>
      <c r="I126" s="252" t="s">
        <v>1338</v>
      </c>
      <c r="J126" s="252" t="s">
        <v>1386</v>
      </c>
      <c r="K126" s="295"/>
    </row>
    <row r="127" spans="2:11" ht="15" customHeight="1">
      <c r="B127" s="293"/>
      <c r="C127" s="252" t="s">
        <v>1347</v>
      </c>
      <c r="D127" s="252"/>
      <c r="E127" s="252"/>
      <c r="F127" s="273" t="s">
        <v>1342</v>
      </c>
      <c r="G127" s="252"/>
      <c r="H127" s="252" t="s">
        <v>1348</v>
      </c>
      <c r="I127" s="252" t="s">
        <v>1338</v>
      </c>
      <c r="J127" s="252">
        <v>15</v>
      </c>
      <c r="K127" s="295"/>
    </row>
    <row r="128" spans="2:11" ht="15" customHeight="1">
      <c r="B128" s="293"/>
      <c r="C128" s="275" t="s">
        <v>1349</v>
      </c>
      <c r="D128" s="275"/>
      <c r="E128" s="275"/>
      <c r="F128" s="276" t="s">
        <v>1342</v>
      </c>
      <c r="G128" s="275"/>
      <c r="H128" s="275" t="s">
        <v>1350</v>
      </c>
      <c r="I128" s="275" t="s">
        <v>1338</v>
      </c>
      <c r="J128" s="275">
        <v>15</v>
      </c>
      <c r="K128" s="295"/>
    </row>
    <row r="129" spans="2:11" ht="15" customHeight="1">
      <c r="B129" s="293"/>
      <c r="C129" s="275" t="s">
        <v>1351</v>
      </c>
      <c r="D129" s="275"/>
      <c r="E129" s="275"/>
      <c r="F129" s="276" t="s">
        <v>1342</v>
      </c>
      <c r="G129" s="275"/>
      <c r="H129" s="275" t="s">
        <v>1352</v>
      </c>
      <c r="I129" s="275" t="s">
        <v>1338</v>
      </c>
      <c r="J129" s="275">
        <v>20</v>
      </c>
      <c r="K129" s="295"/>
    </row>
    <row r="130" spans="2:11" ht="15" customHeight="1">
      <c r="B130" s="293"/>
      <c r="C130" s="275" t="s">
        <v>1353</v>
      </c>
      <c r="D130" s="275"/>
      <c r="E130" s="275"/>
      <c r="F130" s="276" t="s">
        <v>1342</v>
      </c>
      <c r="G130" s="275"/>
      <c r="H130" s="275" t="s">
        <v>1354</v>
      </c>
      <c r="I130" s="275" t="s">
        <v>1338</v>
      </c>
      <c r="J130" s="275">
        <v>20</v>
      </c>
      <c r="K130" s="295"/>
    </row>
    <row r="131" spans="2:11" ht="15" customHeight="1">
      <c r="B131" s="293"/>
      <c r="C131" s="252" t="s">
        <v>1341</v>
      </c>
      <c r="D131" s="252"/>
      <c r="E131" s="252"/>
      <c r="F131" s="273" t="s">
        <v>1342</v>
      </c>
      <c r="G131" s="252"/>
      <c r="H131" s="252" t="s">
        <v>1375</v>
      </c>
      <c r="I131" s="252" t="s">
        <v>1338</v>
      </c>
      <c r="J131" s="252">
        <v>50</v>
      </c>
      <c r="K131" s="295"/>
    </row>
    <row r="132" spans="2:11" ht="15" customHeight="1">
      <c r="B132" s="293"/>
      <c r="C132" s="252" t="s">
        <v>1355</v>
      </c>
      <c r="D132" s="252"/>
      <c r="E132" s="252"/>
      <c r="F132" s="273" t="s">
        <v>1342</v>
      </c>
      <c r="G132" s="252"/>
      <c r="H132" s="252" t="s">
        <v>1375</v>
      </c>
      <c r="I132" s="252" t="s">
        <v>1338</v>
      </c>
      <c r="J132" s="252">
        <v>50</v>
      </c>
      <c r="K132" s="295"/>
    </row>
    <row r="133" spans="2:11" ht="15" customHeight="1">
      <c r="B133" s="293"/>
      <c r="C133" s="252" t="s">
        <v>1361</v>
      </c>
      <c r="D133" s="252"/>
      <c r="E133" s="252"/>
      <c r="F133" s="273" t="s">
        <v>1342</v>
      </c>
      <c r="G133" s="252"/>
      <c r="H133" s="252" t="s">
        <v>1375</v>
      </c>
      <c r="I133" s="252" t="s">
        <v>1338</v>
      </c>
      <c r="J133" s="252">
        <v>50</v>
      </c>
      <c r="K133" s="295"/>
    </row>
    <row r="134" spans="2:11" ht="15" customHeight="1">
      <c r="B134" s="293"/>
      <c r="C134" s="252" t="s">
        <v>1363</v>
      </c>
      <c r="D134" s="252"/>
      <c r="E134" s="252"/>
      <c r="F134" s="273" t="s">
        <v>1342</v>
      </c>
      <c r="G134" s="252"/>
      <c r="H134" s="252" t="s">
        <v>1375</v>
      </c>
      <c r="I134" s="252" t="s">
        <v>1338</v>
      </c>
      <c r="J134" s="252">
        <v>50</v>
      </c>
      <c r="K134" s="295"/>
    </row>
    <row r="135" spans="2:11" ht="15" customHeight="1">
      <c r="B135" s="293"/>
      <c r="C135" s="252" t="s">
        <v>150</v>
      </c>
      <c r="D135" s="252"/>
      <c r="E135" s="252"/>
      <c r="F135" s="273" t="s">
        <v>1342</v>
      </c>
      <c r="G135" s="252"/>
      <c r="H135" s="252" t="s">
        <v>1388</v>
      </c>
      <c r="I135" s="252" t="s">
        <v>1338</v>
      </c>
      <c r="J135" s="252">
        <v>255</v>
      </c>
      <c r="K135" s="295"/>
    </row>
    <row r="136" spans="2:11" ht="15" customHeight="1">
      <c r="B136" s="293"/>
      <c r="C136" s="252" t="s">
        <v>1365</v>
      </c>
      <c r="D136" s="252"/>
      <c r="E136" s="252"/>
      <c r="F136" s="273" t="s">
        <v>1336</v>
      </c>
      <c r="G136" s="252"/>
      <c r="H136" s="252" t="s">
        <v>1389</v>
      </c>
      <c r="I136" s="252" t="s">
        <v>1367</v>
      </c>
      <c r="J136" s="252"/>
      <c r="K136" s="295"/>
    </row>
    <row r="137" spans="2:11" ht="15" customHeight="1">
      <c r="B137" s="293"/>
      <c r="C137" s="252" t="s">
        <v>1368</v>
      </c>
      <c r="D137" s="252"/>
      <c r="E137" s="252"/>
      <c r="F137" s="273" t="s">
        <v>1336</v>
      </c>
      <c r="G137" s="252"/>
      <c r="H137" s="252" t="s">
        <v>1390</v>
      </c>
      <c r="I137" s="252" t="s">
        <v>1370</v>
      </c>
      <c r="J137" s="252"/>
      <c r="K137" s="295"/>
    </row>
    <row r="138" spans="2:11" ht="15" customHeight="1">
      <c r="B138" s="293"/>
      <c r="C138" s="252" t="s">
        <v>1371</v>
      </c>
      <c r="D138" s="252"/>
      <c r="E138" s="252"/>
      <c r="F138" s="273" t="s">
        <v>1336</v>
      </c>
      <c r="G138" s="252"/>
      <c r="H138" s="252" t="s">
        <v>1371</v>
      </c>
      <c r="I138" s="252" t="s">
        <v>1370</v>
      </c>
      <c r="J138" s="252"/>
      <c r="K138" s="295"/>
    </row>
    <row r="139" spans="2:11" ht="15" customHeight="1">
      <c r="B139" s="293"/>
      <c r="C139" s="252" t="s">
        <v>34</v>
      </c>
      <c r="D139" s="252"/>
      <c r="E139" s="252"/>
      <c r="F139" s="273" t="s">
        <v>1336</v>
      </c>
      <c r="G139" s="252"/>
      <c r="H139" s="252" t="s">
        <v>1391</v>
      </c>
      <c r="I139" s="252" t="s">
        <v>1370</v>
      </c>
      <c r="J139" s="252"/>
      <c r="K139" s="295"/>
    </row>
    <row r="140" spans="2:11" ht="15" customHeight="1">
      <c r="B140" s="293"/>
      <c r="C140" s="252" t="s">
        <v>1392</v>
      </c>
      <c r="D140" s="252"/>
      <c r="E140" s="252"/>
      <c r="F140" s="273" t="s">
        <v>1336</v>
      </c>
      <c r="G140" s="252"/>
      <c r="H140" s="252" t="s">
        <v>1393</v>
      </c>
      <c r="I140" s="252" t="s">
        <v>1370</v>
      </c>
      <c r="J140" s="252"/>
      <c r="K140" s="295"/>
    </row>
    <row r="141" spans="2:11" ht="15" customHeight="1">
      <c r="B141" s="296"/>
      <c r="C141" s="297"/>
      <c r="D141" s="297"/>
      <c r="E141" s="297"/>
      <c r="F141" s="297"/>
      <c r="G141" s="297"/>
      <c r="H141" s="297"/>
      <c r="I141" s="297"/>
      <c r="J141" s="297"/>
      <c r="K141" s="298"/>
    </row>
    <row r="142" spans="2:11" ht="18.75" customHeight="1">
      <c r="B142" s="249"/>
      <c r="C142" s="249"/>
      <c r="D142" s="249"/>
      <c r="E142" s="249"/>
      <c r="F142" s="285"/>
      <c r="G142" s="249"/>
      <c r="H142" s="249"/>
      <c r="I142" s="249"/>
      <c r="J142" s="249"/>
      <c r="K142" s="249"/>
    </row>
    <row r="143" spans="2:11" ht="18.75" customHeight="1">
      <c r="B143" s="259"/>
      <c r="C143" s="259"/>
      <c r="D143" s="259"/>
      <c r="E143" s="259"/>
      <c r="F143" s="259"/>
      <c r="G143" s="259"/>
      <c r="H143" s="259"/>
      <c r="I143" s="259"/>
      <c r="J143" s="259"/>
      <c r="K143" s="259"/>
    </row>
    <row r="144" spans="2:11" ht="7.5" customHeight="1">
      <c r="B144" s="260"/>
      <c r="C144" s="261"/>
      <c r="D144" s="261"/>
      <c r="E144" s="261"/>
      <c r="F144" s="261"/>
      <c r="G144" s="261"/>
      <c r="H144" s="261"/>
      <c r="I144" s="261"/>
      <c r="J144" s="261"/>
      <c r="K144" s="262"/>
    </row>
    <row r="145" spans="2:11" ht="45" customHeight="1">
      <c r="B145" s="263"/>
      <c r="C145" s="264" t="s">
        <v>1394</v>
      </c>
      <c r="D145" s="264"/>
      <c r="E145" s="264"/>
      <c r="F145" s="264"/>
      <c r="G145" s="264"/>
      <c r="H145" s="264"/>
      <c r="I145" s="264"/>
      <c r="J145" s="264"/>
      <c r="K145" s="265"/>
    </row>
    <row r="146" spans="2:11" ht="17.25" customHeight="1">
      <c r="B146" s="263"/>
      <c r="C146" s="266" t="s">
        <v>1330</v>
      </c>
      <c r="D146" s="266"/>
      <c r="E146" s="266"/>
      <c r="F146" s="266" t="s">
        <v>1331</v>
      </c>
      <c r="G146" s="267"/>
      <c r="H146" s="266" t="s">
        <v>144</v>
      </c>
      <c r="I146" s="266" t="s">
        <v>53</v>
      </c>
      <c r="J146" s="266" t="s">
        <v>1332</v>
      </c>
      <c r="K146" s="265"/>
    </row>
    <row r="147" spans="2:11" ht="17.25" customHeight="1">
      <c r="B147" s="263"/>
      <c r="C147" s="268" t="s">
        <v>1333</v>
      </c>
      <c r="D147" s="268"/>
      <c r="E147" s="268"/>
      <c r="F147" s="269" t="s">
        <v>1334</v>
      </c>
      <c r="G147" s="270"/>
      <c r="H147" s="268"/>
      <c r="I147" s="268"/>
      <c r="J147" s="268" t="s">
        <v>1335</v>
      </c>
      <c r="K147" s="265"/>
    </row>
    <row r="148" spans="2:11" ht="5.25" customHeight="1">
      <c r="B148" s="274"/>
      <c r="C148" s="271"/>
      <c r="D148" s="271"/>
      <c r="E148" s="271"/>
      <c r="F148" s="271"/>
      <c r="G148" s="272"/>
      <c r="H148" s="271"/>
      <c r="I148" s="271"/>
      <c r="J148" s="271"/>
      <c r="K148" s="295"/>
    </row>
    <row r="149" spans="2:11" ht="15" customHeight="1">
      <c r="B149" s="274"/>
      <c r="C149" s="299" t="s">
        <v>1339</v>
      </c>
      <c r="D149" s="252"/>
      <c r="E149" s="252"/>
      <c r="F149" s="300" t="s">
        <v>1336</v>
      </c>
      <c r="G149" s="252"/>
      <c r="H149" s="299" t="s">
        <v>1375</v>
      </c>
      <c r="I149" s="299" t="s">
        <v>1338</v>
      </c>
      <c r="J149" s="299">
        <v>120</v>
      </c>
      <c r="K149" s="295"/>
    </row>
    <row r="150" spans="2:11" ht="15" customHeight="1">
      <c r="B150" s="274"/>
      <c r="C150" s="299" t="s">
        <v>1384</v>
      </c>
      <c r="D150" s="252"/>
      <c r="E150" s="252"/>
      <c r="F150" s="300" t="s">
        <v>1336</v>
      </c>
      <c r="G150" s="252"/>
      <c r="H150" s="299" t="s">
        <v>1395</v>
      </c>
      <c r="I150" s="299" t="s">
        <v>1338</v>
      </c>
      <c r="J150" s="299" t="s">
        <v>1386</v>
      </c>
      <c r="K150" s="295"/>
    </row>
    <row r="151" spans="2:11" ht="15" customHeight="1">
      <c r="B151" s="274"/>
      <c r="C151" s="299" t="s">
        <v>80</v>
      </c>
      <c r="D151" s="252"/>
      <c r="E151" s="252"/>
      <c r="F151" s="300" t="s">
        <v>1336</v>
      </c>
      <c r="G151" s="252"/>
      <c r="H151" s="299" t="s">
        <v>1396</v>
      </c>
      <c r="I151" s="299" t="s">
        <v>1338</v>
      </c>
      <c r="J151" s="299" t="s">
        <v>1386</v>
      </c>
      <c r="K151" s="295"/>
    </row>
    <row r="152" spans="2:11" ht="15" customHeight="1">
      <c r="B152" s="274"/>
      <c r="C152" s="299" t="s">
        <v>1341</v>
      </c>
      <c r="D152" s="252"/>
      <c r="E152" s="252"/>
      <c r="F152" s="300" t="s">
        <v>1342</v>
      </c>
      <c r="G152" s="252"/>
      <c r="H152" s="299" t="s">
        <v>1375</v>
      </c>
      <c r="I152" s="299" t="s">
        <v>1338</v>
      </c>
      <c r="J152" s="299">
        <v>50</v>
      </c>
      <c r="K152" s="295"/>
    </row>
    <row r="153" spans="2:11" ht="15" customHeight="1">
      <c r="B153" s="274"/>
      <c r="C153" s="299" t="s">
        <v>1344</v>
      </c>
      <c r="D153" s="252"/>
      <c r="E153" s="252"/>
      <c r="F153" s="300" t="s">
        <v>1336</v>
      </c>
      <c r="G153" s="252"/>
      <c r="H153" s="299" t="s">
        <v>1375</v>
      </c>
      <c r="I153" s="299" t="s">
        <v>1346</v>
      </c>
      <c r="J153" s="299"/>
      <c r="K153" s="295"/>
    </row>
    <row r="154" spans="2:11" ht="15" customHeight="1">
      <c r="B154" s="274"/>
      <c r="C154" s="299" t="s">
        <v>1355</v>
      </c>
      <c r="D154" s="252"/>
      <c r="E154" s="252"/>
      <c r="F154" s="300" t="s">
        <v>1342</v>
      </c>
      <c r="G154" s="252"/>
      <c r="H154" s="299" t="s">
        <v>1375</v>
      </c>
      <c r="I154" s="299" t="s">
        <v>1338</v>
      </c>
      <c r="J154" s="299">
        <v>50</v>
      </c>
      <c r="K154" s="295"/>
    </row>
    <row r="155" spans="2:11" ht="15" customHeight="1">
      <c r="B155" s="274"/>
      <c r="C155" s="299" t="s">
        <v>1363</v>
      </c>
      <c r="D155" s="252"/>
      <c r="E155" s="252"/>
      <c r="F155" s="300" t="s">
        <v>1342</v>
      </c>
      <c r="G155" s="252"/>
      <c r="H155" s="299" t="s">
        <v>1375</v>
      </c>
      <c r="I155" s="299" t="s">
        <v>1338</v>
      </c>
      <c r="J155" s="299">
        <v>50</v>
      </c>
      <c r="K155" s="295"/>
    </row>
    <row r="156" spans="2:11" ht="15" customHeight="1">
      <c r="B156" s="274"/>
      <c r="C156" s="299" t="s">
        <v>1361</v>
      </c>
      <c r="D156" s="252"/>
      <c r="E156" s="252"/>
      <c r="F156" s="300" t="s">
        <v>1342</v>
      </c>
      <c r="G156" s="252"/>
      <c r="H156" s="299" t="s">
        <v>1375</v>
      </c>
      <c r="I156" s="299" t="s">
        <v>1338</v>
      </c>
      <c r="J156" s="299">
        <v>50</v>
      </c>
      <c r="K156" s="295"/>
    </row>
    <row r="157" spans="2:11" ht="15" customHeight="1">
      <c r="B157" s="274"/>
      <c r="C157" s="299" t="s">
        <v>122</v>
      </c>
      <c r="D157" s="252"/>
      <c r="E157" s="252"/>
      <c r="F157" s="300" t="s">
        <v>1336</v>
      </c>
      <c r="G157" s="252"/>
      <c r="H157" s="299" t="s">
        <v>1397</v>
      </c>
      <c r="I157" s="299" t="s">
        <v>1338</v>
      </c>
      <c r="J157" s="299" t="s">
        <v>1398</v>
      </c>
      <c r="K157" s="295"/>
    </row>
    <row r="158" spans="2:11" ht="15" customHeight="1">
      <c r="B158" s="274"/>
      <c r="C158" s="299" t="s">
        <v>1399</v>
      </c>
      <c r="D158" s="252"/>
      <c r="E158" s="252"/>
      <c r="F158" s="300" t="s">
        <v>1336</v>
      </c>
      <c r="G158" s="252"/>
      <c r="H158" s="299" t="s">
        <v>1400</v>
      </c>
      <c r="I158" s="299" t="s">
        <v>1370</v>
      </c>
      <c r="J158" s="299"/>
      <c r="K158" s="295"/>
    </row>
    <row r="159" spans="2:11" ht="15" customHeight="1">
      <c r="B159" s="301"/>
      <c r="C159" s="283"/>
      <c r="D159" s="283"/>
      <c r="E159" s="283"/>
      <c r="F159" s="283"/>
      <c r="G159" s="283"/>
      <c r="H159" s="283"/>
      <c r="I159" s="283"/>
      <c r="J159" s="283"/>
      <c r="K159" s="302"/>
    </row>
    <row r="160" spans="2:11" ht="18.75" customHeight="1">
      <c r="B160" s="249"/>
      <c r="C160" s="252"/>
      <c r="D160" s="252"/>
      <c r="E160" s="252"/>
      <c r="F160" s="273"/>
      <c r="G160" s="252"/>
      <c r="H160" s="252"/>
      <c r="I160" s="252"/>
      <c r="J160" s="252"/>
      <c r="K160" s="249"/>
    </row>
    <row r="161" spans="2:11" ht="18.75" customHeight="1">
      <c r="B161" s="259"/>
      <c r="C161" s="259"/>
      <c r="D161" s="259"/>
      <c r="E161" s="259"/>
      <c r="F161" s="259"/>
      <c r="G161" s="259"/>
      <c r="H161" s="259"/>
      <c r="I161" s="259"/>
      <c r="J161" s="259"/>
      <c r="K161" s="259"/>
    </row>
    <row r="162" spans="2:11" ht="7.5" customHeight="1">
      <c r="B162" s="236"/>
      <c r="C162" s="237"/>
      <c r="D162" s="237"/>
      <c r="E162" s="237"/>
      <c r="F162" s="237"/>
      <c r="G162" s="237"/>
      <c r="H162" s="237"/>
      <c r="I162" s="237"/>
      <c r="J162" s="237"/>
      <c r="K162" s="238"/>
    </row>
    <row r="163" spans="2:11" ht="45" customHeight="1">
      <c r="B163" s="239"/>
      <c r="C163" s="240" t="s">
        <v>1401</v>
      </c>
      <c r="D163" s="240"/>
      <c r="E163" s="240"/>
      <c r="F163" s="240"/>
      <c r="G163" s="240"/>
      <c r="H163" s="240"/>
      <c r="I163" s="240"/>
      <c r="J163" s="240"/>
      <c r="K163" s="241"/>
    </row>
    <row r="164" spans="2:11" ht="17.25" customHeight="1">
      <c r="B164" s="239"/>
      <c r="C164" s="266" t="s">
        <v>1330</v>
      </c>
      <c r="D164" s="266"/>
      <c r="E164" s="266"/>
      <c r="F164" s="266" t="s">
        <v>1331</v>
      </c>
      <c r="G164" s="303"/>
      <c r="H164" s="304" t="s">
        <v>144</v>
      </c>
      <c r="I164" s="304" t="s">
        <v>53</v>
      </c>
      <c r="J164" s="266" t="s">
        <v>1332</v>
      </c>
      <c r="K164" s="241"/>
    </row>
    <row r="165" spans="2:11" ht="17.25" customHeight="1">
      <c r="B165" s="243"/>
      <c r="C165" s="268" t="s">
        <v>1333</v>
      </c>
      <c r="D165" s="268"/>
      <c r="E165" s="268"/>
      <c r="F165" s="269" t="s">
        <v>1334</v>
      </c>
      <c r="G165" s="305"/>
      <c r="H165" s="306"/>
      <c r="I165" s="306"/>
      <c r="J165" s="268" t="s">
        <v>1335</v>
      </c>
      <c r="K165" s="245"/>
    </row>
    <row r="166" spans="2:11" ht="5.25" customHeight="1">
      <c r="B166" s="274"/>
      <c r="C166" s="271"/>
      <c r="D166" s="271"/>
      <c r="E166" s="271"/>
      <c r="F166" s="271"/>
      <c r="G166" s="272"/>
      <c r="H166" s="271"/>
      <c r="I166" s="271"/>
      <c r="J166" s="271"/>
      <c r="K166" s="295"/>
    </row>
    <row r="167" spans="2:11" ht="15" customHeight="1">
      <c r="B167" s="274"/>
      <c r="C167" s="252" t="s">
        <v>1339</v>
      </c>
      <c r="D167" s="252"/>
      <c r="E167" s="252"/>
      <c r="F167" s="273" t="s">
        <v>1336</v>
      </c>
      <c r="G167" s="252"/>
      <c r="H167" s="252" t="s">
        <v>1375</v>
      </c>
      <c r="I167" s="252" t="s">
        <v>1338</v>
      </c>
      <c r="J167" s="252">
        <v>120</v>
      </c>
      <c r="K167" s="295"/>
    </row>
    <row r="168" spans="2:11" ht="15" customHeight="1">
      <c r="B168" s="274"/>
      <c r="C168" s="252" t="s">
        <v>1384</v>
      </c>
      <c r="D168" s="252"/>
      <c r="E168" s="252"/>
      <c r="F168" s="273" t="s">
        <v>1336</v>
      </c>
      <c r="G168" s="252"/>
      <c r="H168" s="252" t="s">
        <v>1385</v>
      </c>
      <c r="I168" s="252" t="s">
        <v>1338</v>
      </c>
      <c r="J168" s="252" t="s">
        <v>1386</v>
      </c>
      <c r="K168" s="295"/>
    </row>
    <row r="169" spans="2:11" ht="15" customHeight="1">
      <c r="B169" s="274"/>
      <c r="C169" s="252" t="s">
        <v>80</v>
      </c>
      <c r="D169" s="252"/>
      <c r="E169" s="252"/>
      <c r="F169" s="273" t="s">
        <v>1336</v>
      </c>
      <c r="G169" s="252"/>
      <c r="H169" s="252" t="s">
        <v>1402</v>
      </c>
      <c r="I169" s="252" t="s">
        <v>1338</v>
      </c>
      <c r="J169" s="252" t="s">
        <v>1386</v>
      </c>
      <c r="K169" s="295"/>
    </row>
    <row r="170" spans="2:11" ht="15" customHeight="1">
      <c r="B170" s="274"/>
      <c r="C170" s="252" t="s">
        <v>1341</v>
      </c>
      <c r="D170" s="252"/>
      <c r="E170" s="252"/>
      <c r="F170" s="273" t="s">
        <v>1342</v>
      </c>
      <c r="G170" s="252"/>
      <c r="H170" s="252" t="s">
        <v>1402</v>
      </c>
      <c r="I170" s="252" t="s">
        <v>1338</v>
      </c>
      <c r="J170" s="252">
        <v>50</v>
      </c>
      <c r="K170" s="295"/>
    </row>
    <row r="171" spans="2:11" ht="15" customHeight="1">
      <c r="B171" s="274"/>
      <c r="C171" s="252" t="s">
        <v>1344</v>
      </c>
      <c r="D171" s="252"/>
      <c r="E171" s="252"/>
      <c r="F171" s="273" t="s">
        <v>1336</v>
      </c>
      <c r="G171" s="252"/>
      <c r="H171" s="252" t="s">
        <v>1402</v>
      </c>
      <c r="I171" s="252" t="s">
        <v>1346</v>
      </c>
      <c r="J171" s="252"/>
      <c r="K171" s="295"/>
    </row>
    <row r="172" spans="2:11" ht="15" customHeight="1">
      <c r="B172" s="274"/>
      <c r="C172" s="252" t="s">
        <v>1355</v>
      </c>
      <c r="D172" s="252"/>
      <c r="E172" s="252"/>
      <c r="F172" s="273" t="s">
        <v>1342</v>
      </c>
      <c r="G172" s="252"/>
      <c r="H172" s="252" t="s">
        <v>1402</v>
      </c>
      <c r="I172" s="252" t="s">
        <v>1338</v>
      </c>
      <c r="J172" s="252">
        <v>50</v>
      </c>
      <c r="K172" s="295"/>
    </row>
    <row r="173" spans="2:11" ht="15" customHeight="1">
      <c r="B173" s="274"/>
      <c r="C173" s="252" t="s">
        <v>1363</v>
      </c>
      <c r="D173" s="252"/>
      <c r="E173" s="252"/>
      <c r="F173" s="273" t="s">
        <v>1342</v>
      </c>
      <c r="G173" s="252"/>
      <c r="H173" s="252" t="s">
        <v>1402</v>
      </c>
      <c r="I173" s="252" t="s">
        <v>1338</v>
      </c>
      <c r="J173" s="252">
        <v>50</v>
      </c>
      <c r="K173" s="295"/>
    </row>
    <row r="174" spans="2:11" ht="15" customHeight="1">
      <c r="B174" s="274"/>
      <c r="C174" s="252" t="s">
        <v>1361</v>
      </c>
      <c r="D174" s="252"/>
      <c r="E174" s="252"/>
      <c r="F174" s="273" t="s">
        <v>1342</v>
      </c>
      <c r="G174" s="252"/>
      <c r="H174" s="252" t="s">
        <v>1402</v>
      </c>
      <c r="I174" s="252" t="s">
        <v>1338</v>
      </c>
      <c r="J174" s="252">
        <v>50</v>
      </c>
      <c r="K174" s="295"/>
    </row>
    <row r="175" spans="2:11" ht="15" customHeight="1">
      <c r="B175" s="274"/>
      <c r="C175" s="252" t="s">
        <v>143</v>
      </c>
      <c r="D175" s="252"/>
      <c r="E175" s="252"/>
      <c r="F175" s="273" t="s">
        <v>1336</v>
      </c>
      <c r="G175" s="252"/>
      <c r="H175" s="252" t="s">
        <v>1403</v>
      </c>
      <c r="I175" s="252" t="s">
        <v>1404</v>
      </c>
      <c r="J175" s="252"/>
      <c r="K175" s="295"/>
    </row>
    <row r="176" spans="2:11" ht="15" customHeight="1">
      <c r="B176" s="274"/>
      <c r="C176" s="252" t="s">
        <v>53</v>
      </c>
      <c r="D176" s="252"/>
      <c r="E176" s="252"/>
      <c r="F176" s="273" t="s">
        <v>1336</v>
      </c>
      <c r="G176" s="252"/>
      <c r="H176" s="252" t="s">
        <v>1405</v>
      </c>
      <c r="I176" s="252" t="s">
        <v>1406</v>
      </c>
      <c r="J176" s="252">
        <v>1</v>
      </c>
      <c r="K176" s="295"/>
    </row>
    <row r="177" spans="2:11" ht="15" customHeight="1">
      <c r="B177" s="274"/>
      <c r="C177" s="252" t="s">
        <v>49</v>
      </c>
      <c r="D177" s="252"/>
      <c r="E177" s="252"/>
      <c r="F177" s="273" t="s">
        <v>1336</v>
      </c>
      <c r="G177" s="252"/>
      <c r="H177" s="252" t="s">
        <v>1407</v>
      </c>
      <c r="I177" s="252" t="s">
        <v>1338</v>
      </c>
      <c r="J177" s="252">
        <v>20</v>
      </c>
      <c r="K177" s="295"/>
    </row>
    <row r="178" spans="2:11" ht="15" customHeight="1">
      <c r="B178" s="274"/>
      <c r="C178" s="252" t="s">
        <v>144</v>
      </c>
      <c r="D178" s="252"/>
      <c r="E178" s="252"/>
      <c r="F178" s="273" t="s">
        <v>1336</v>
      </c>
      <c r="G178" s="252"/>
      <c r="H178" s="252" t="s">
        <v>1408</v>
      </c>
      <c r="I178" s="252" t="s">
        <v>1338</v>
      </c>
      <c r="J178" s="252">
        <v>255</v>
      </c>
      <c r="K178" s="295"/>
    </row>
    <row r="179" spans="2:11" ht="15" customHeight="1">
      <c r="B179" s="274"/>
      <c r="C179" s="252" t="s">
        <v>145</v>
      </c>
      <c r="D179" s="252"/>
      <c r="E179" s="252"/>
      <c r="F179" s="273" t="s">
        <v>1336</v>
      </c>
      <c r="G179" s="252"/>
      <c r="H179" s="252" t="s">
        <v>1301</v>
      </c>
      <c r="I179" s="252" t="s">
        <v>1338</v>
      </c>
      <c r="J179" s="252">
        <v>10</v>
      </c>
      <c r="K179" s="295"/>
    </row>
    <row r="180" spans="2:11" ht="15" customHeight="1">
      <c r="B180" s="274"/>
      <c r="C180" s="252" t="s">
        <v>146</v>
      </c>
      <c r="D180" s="252"/>
      <c r="E180" s="252"/>
      <c r="F180" s="273" t="s">
        <v>1336</v>
      </c>
      <c r="G180" s="252"/>
      <c r="H180" s="252" t="s">
        <v>1409</v>
      </c>
      <c r="I180" s="252" t="s">
        <v>1370</v>
      </c>
      <c r="J180" s="252"/>
      <c r="K180" s="295"/>
    </row>
    <row r="181" spans="2:11" ht="15" customHeight="1">
      <c r="B181" s="274"/>
      <c r="C181" s="252" t="s">
        <v>1410</v>
      </c>
      <c r="D181" s="252"/>
      <c r="E181" s="252"/>
      <c r="F181" s="273" t="s">
        <v>1336</v>
      </c>
      <c r="G181" s="252"/>
      <c r="H181" s="252" t="s">
        <v>1411</v>
      </c>
      <c r="I181" s="252" t="s">
        <v>1370</v>
      </c>
      <c r="J181" s="252"/>
      <c r="K181" s="295"/>
    </row>
    <row r="182" spans="2:11" ht="15" customHeight="1">
      <c r="B182" s="274"/>
      <c r="C182" s="252" t="s">
        <v>1399</v>
      </c>
      <c r="D182" s="252"/>
      <c r="E182" s="252"/>
      <c r="F182" s="273" t="s">
        <v>1336</v>
      </c>
      <c r="G182" s="252"/>
      <c r="H182" s="252" t="s">
        <v>1412</v>
      </c>
      <c r="I182" s="252" t="s">
        <v>1370</v>
      </c>
      <c r="J182" s="252"/>
      <c r="K182" s="295"/>
    </row>
    <row r="183" spans="2:11" ht="15" customHeight="1">
      <c r="B183" s="274"/>
      <c r="C183" s="252" t="s">
        <v>149</v>
      </c>
      <c r="D183" s="252"/>
      <c r="E183" s="252"/>
      <c r="F183" s="273" t="s">
        <v>1342</v>
      </c>
      <c r="G183" s="252"/>
      <c r="H183" s="252" t="s">
        <v>1413</v>
      </c>
      <c r="I183" s="252" t="s">
        <v>1338</v>
      </c>
      <c r="J183" s="252">
        <v>50</v>
      </c>
      <c r="K183" s="295"/>
    </row>
    <row r="184" spans="2:11" ht="15" customHeight="1">
      <c r="B184" s="301"/>
      <c r="C184" s="283"/>
      <c r="D184" s="283"/>
      <c r="E184" s="283"/>
      <c r="F184" s="283"/>
      <c r="G184" s="283"/>
      <c r="H184" s="283"/>
      <c r="I184" s="283"/>
      <c r="J184" s="283"/>
      <c r="K184" s="302"/>
    </row>
    <row r="185" spans="2:11" ht="18.75" customHeight="1">
      <c r="B185" s="249"/>
      <c r="C185" s="252"/>
      <c r="D185" s="252"/>
      <c r="E185" s="252"/>
      <c r="F185" s="273"/>
      <c r="G185" s="252"/>
      <c r="H185" s="252"/>
      <c r="I185" s="252"/>
      <c r="J185" s="252"/>
      <c r="K185" s="249"/>
    </row>
    <row r="186" spans="2:11" ht="18.75" customHeight="1">
      <c r="B186" s="259"/>
      <c r="C186" s="259"/>
      <c r="D186" s="259"/>
      <c r="E186" s="259"/>
      <c r="F186" s="259"/>
      <c r="G186" s="259"/>
      <c r="H186" s="259"/>
      <c r="I186" s="259"/>
      <c r="J186" s="259"/>
      <c r="K186" s="259"/>
    </row>
    <row r="187" spans="2:11" ht="12">
      <c r="B187" s="236"/>
      <c r="C187" s="237"/>
      <c r="D187" s="237"/>
      <c r="E187" s="237"/>
      <c r="F187" s="237"/>
      <c r="G187" s="237"/>
      <c r="H187" s="237"/>
      <c r="I187" s="237"/>
      <c r="J187" s="237"/>
      <c r="K187" s="238"/>
    </row>
    <row r="188" spans="2:11" ht="21.75">
      <c r="B188" s="239"/>
      <c r="C188" s="240" t="s">
        <v>1414</v>
      </c>
      <c r="D188" s="240"/>
      <c r="E188" s="240"/>
      <c r="F188" s="240"/>
      <c r="G188" s="240"/>
      <c r="H188" s="240"/>
      <c r="I188" s="240"/>
      <c r="J188" s="240"/>
      <c r="K188" s="241"/>
    </row>
    <row r="189" spans="2:11" ht="25.5" customHeight="1">
      <c r="B189" s="239"/>
      <c r="C189" s="307" t="s">
        <v>1415</v>
      </c>
      <c r="D189" s="307"/>
      <c r="E189" s="307"/>
      <c r="F189" s="307" t="s">
        <v>1416</v>
      </c>
      <c r="G189" s="308"/>
      <c r="H189" s="309" t="s">
        <v>1417</v>
      </c>
      <c r="I189" s="309"/>
      <c r="J189" s="309"/>
      <c r="K189" s="241"/>
    </row>
    <row r="190" spans="2:11" ht="5.25" customHeight="1">
      <c r="B190" s="274"/>
      <c r="C190" s="271"/>
      <c r="D190" s="271"/>
      <c r="E190" s="271"/>
      <c r="F190" s="271"/>
      <c r="G190" s="252"/>
      <c r="H190" s="271"/>
      <c r="I190" s="271"/>
      <c r="J190" s="271"/>
      <c r="K190" s="295"/>
    </row>
    <row r="191" spans="2:11" ht="15" customHeight="1">
      <c r="B191" s="274"/>
      <c r="C191" s="252" t="s">
        <v>1418</v>
      </c>
      <c r="D191" s="252"/>
      <c r="E191" s="252"/>
      <c r="F191" s="273" t="s">
        <v>39</v>
      </c>
      <c r="G191" s="252"/>
      <c r="H191" s="310" t="s">
        <v>1419</v>
      </c>
      <c r="I191" s="310"/>
      <c r="J191" s="310"/>
      <c r="K191" s="295"/>
    </row>
    <row r="192" spans="2:11" ht="15" customHeight="1">
      <c r="B192" s="274"/>
      <c r="C192" s="280"/>
      <c r="D192" s="252"/>
      <c r="E192" s="252"/>
      <c r="F192" s="273" t="s">
        <v>40</v>
      </c>
      <c r="G192" s="252"/>
      <c r="H192" s="310" t="s">
        <v>1420</v>
      </c>
      <c r="I192" s="310"/>
      <c r="J192" s="310"/>
      <c r="K192" s="295"/>
    </row>
    <row r="193" spans="2:11" ht="15" customHeight="1">
      <c r="B193" s="274"/>
      <c r="C193" s="280"/>
      <c r="D193" s="252"/>
      <c r="E193" s="252"/>
      <c r="F193" s="273" t="s">
        <v>43</v>
      </c>
      <c r="G193" s="252"/>
      <c r="H193" s="310" t="s">
        <v>1421</v>
      </c>
      <c r="I193" s="310"/>
      <c r="J193" s="310"/>
      <c r="K193" s="295"/>
    </row>
    <row r="194" spans="2:11" ht="15" customHeight="1">
      <c r="B194" s="274"/>
      <c r="C194" s="252"/>
      <c r="D194" s="252"/>
      <c r="E194" s="252"/>
      <c r="F194" s="273" t="s">
        <v>41</v>
      </c>
      <c r="G194" s="252"/>
      <c r="H194" s="310" t="s">
        <v>1422</v>
      </c>
      <c r="I194" s="310"/>
      <c r="J194" s="310"/>
      <c r="K194" s="295"/>
    </row>
    <row r="195" spans="2:11" ht="15" customHeight="1">
      <c r="B195" s="274"/>
      <c r="C195" s="252"/>
      <c r="D195" s="252"/>
      <c r="E195" s="252"/>
      <c r="F195" s="273" t="s">
        <v>42</v>
      </c>
      <c r="G195" s="252"/>
      <c r="H195" s="310" t="s">
        <v>1423</v>
      </c>
      <c r="I195" s="310"/>
      <c r="J195" s="310"/>
      <c r="K195" s="295"/>
    </row>
    <row r="196" spans="2:11" ht="15" customHeight="1">
      <c r="B196" s="274"/>
      <c r="C196" s="252"/>
      <c r="D196" s="252"/>
      <c r="E196" s="252"/>
      <c r="F196" s="273"/>
      <c r="G196" s="252"/>
      <c r="H196" s="252"/>
      <c r="I196" s="252"/>
      <c r="J196" s="252"/>
      <c r="K196" s="295"/>
    </row>
    <row r="197" spans="2:11" ht="15" customHeight="1">
      <c r="B197" s="274"/>
      <c r="C197" s="252" t="s">
        <v>1382</v>
      </c>
      <c r="D197" s="252"/>
      <c r="E197" s="252"/>
      <c r="F197" s="273" t="s">
        <v>74</v>
      </c>
      <c r="G197" s="252"/>
      <c r="H197" s="310" t="s">
        <v>1424</v>
      </c>
      <c r="I197" s="310"/>
      <c r="J197" s="310"/>
      <c r="K197" s="295"/>
    </row>
    <row r="198" spans="2:11" ht="15" customHeight="1">
      <c r="B198" s="274"/>
      <c r="C198" s="280"/>
      <c r="D198" s="252"/>
      <c r="E198" s="252"/>
      <c r="F198" s="273" t="s">
        <v>1282</v>
      </c>
      <c r="G198" s="252"/>
      <c r="H198" s="310" t="s">
        <v>1283</v>
      </c>
      <c r="I198" s="310"/>
      <c r="J198" s="310"/>
      <c r="K198" s="295"/>
    </row>
    <row r="199" spans="2:11" ht="15" customHeight="1">
      <c r="B199" s="274"/>
      <c r="C199" s="252"/>
      <c r="D199" s="252"/>
      <c r="E199" s="252"/>
      <c r="F199" s="273" t="s">
        <v>1280</v>
      </c>
      <c r="G199" s="252"/>
      <c r="H199" s="310" t="s">
        <v>1425</v>
      </c>
      <c r="I199" s="310"/>
      <c r="J199" s="310"/>
      <c r="K199" s="295"/>
    </row>
    <row r="200" spans="2:11" ht="15" customHeight="1">
      <c r="B200" s="311"/>
      <c r="C200" s="280"/>
      <c r="D200" s="280"/>
      <c r="E200" s="280"/>
      <c r="F200" s="273" t="s">
        <v>1284</v>
      </c>
      <c r="G200" s="258"/>
      <c r="H200" s="312" t="s">
        <v>1285</v>
      </c>
      <c r="I200" s="312"/>
      <c r="J200" s="312"/>
      <c r="K200" s="313"/>
    </row>
    <row r="201" spans="2:11" ht="15" customHeight="1">
      <c r="B201" s="311"/>
      <c r="C201" s="280"/>
      <c r="D201" s="280"/>
      <c r="E201" s="280"/>
      <c r="F201" s="273" t="s">
        <v>833</v>
      </c>
      <c r="G201" s="258"/>
      <c r="H201" s="312" t="s">
        <v>1426</v>
      </c>
      <c r="I201" s="312"/>
      <c r="J201" s="312"/>
      <c r="K201" s="313"/>
    </row>
    <row r="202" spans="2:11" ht="15" customHeight="1">
      <c r="B202" s="311"/>
      <c r="C202" s="280"/>
      <c r="D202" s="280"/>
      <c r="E202" s="280"/>
      <c r="F202" s="314"/>
      <c r="G202" s="258"/>
      <c r="H202" s="315"/>
      <c r="I202" s="315"/>
      <c r="J202" s="315"/>
      <c r="K202" s="313"/>
    </row>
    <row r="203" spans="2:11" ht="15" customHeight="1">
      <c r="B203" s="311"/>
      <c r="C203" s="252" t="s">
        <v>1406</v>
      </c>
      <c r="D203" s="280"/>
      <c r="E203" s="280"/>
      <c r="F203" s="273">
        <v>1</v>
      </c>
      <c r="G203" s="258"/>
      <c r="H203" s="312" t="s">
        <v>1427</v>
      </c>
      <c r="I203" s="312"/>
      <c r="J203" s="312"/>
      <c r="K203" s="313"/>
    </row>
    <row r="204" spans="2:11" ht="15" customHeight="1">
      <c r="B204" s="311"/>
      <c r="C204" s="280"/>
      <c r="D204" s="280"/>
      <c r="E204" s="280"/>
      <c r="F204" s="273">
        <v>2</v>
      </c>
      <c r="G204" s="258"/>
      <c r="H204" s="312" t="s">
        <v>1428</v>
      </c>
      <c r="I204" s="312"/>
      <c r="J204" s="312"/>
      <c r="K204" s="313"/>
    </row>
    <row r="205" spans="2:11" ht="15" customHeight="1">
      <c r="B205" s="311"/>
      <c r="C205" s="280"/>
      <c r="D205" s="280"/>
      <c r="E205" s="280"/>
      <c r="F205" s="273">
        <v>3</v>
      </c>
      <c r="G205" s="258"/>
      <c r="H205" s="312" t="s">
        <v>1429</v>
      </c>
      <c r="I205" s="312"/>
      <c r="J205" s="312"/>
      <c r="K205" s="313"/>
    </row>
    <row r="206" spans="2:11" ht="15" customHeight="1">
      <c r="B206" s="311"/>
      <c r="C206" s="280"/>
      <c r="D206" s="280"/>
      <c r="E206" s="280"/>
      <c r="F206" s="273">
        <v>4</v>
      </c>
      <c r="G206" s="258"/>
      <c r="H206" s="312" t="s">
        <v>1430</v>
      </c>
      <c r="I206" s="312"/>
      <c r="J206" s="312"/>
      <c r="K206" s="313"/>
    </row>
    <row r="207" spans="2:11" ht="12.75" customHeight="1">
      <c r="B207" s="316"/>
      <c r="C207" s="317"/>
      <c r="D207" s="317"/>
      <c r="E207" s="317"/>
      <c r="F207" s="317"/>
      <c r="G207" s="317"/>
      <c r="H207" s="317"/>
      <c r="I207" s="317"/>
      <c r="J207" s="317"/>
      <c r="K207" s="318"/>
    </row>
  </sheetData>
  <sheetProtection/>
  <mergeCells count="77">
    <mergeCell ref="H201:J201"/>
    <mergeCell ref="H203:J203"/>
    <mergeCell ref="H204:J204"/>
    <mergeCell ref="H205:J205"/>
    <mergeCell ref="H206:J206"/>
    <mergeCell ref="H194:J194"/>
    <mergeCell ref="H195:J195"/>
    <mergeCell ref="H197:J197"/>
    <mergeCell ref="H198:J198"/>
    <mergeCell ref="H199:J199"/>
    <mergeCell ref="H200:J200"/>
    <mergeCell ref="C163:J163"/>
    <mergeCell ref="C188:J188"/>
    <mergeCell ref="H189:J189"/>
    <mergeCell ref="H191:J191"/>
    <mergeCell ref="H192:J192"/>
    <mergeCell ref="H193:J193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Lenka</cp:lastModifiedBy>
  <dcterms:modified xsi:type="dcterms:W3CDTF">2015-04-21T08:28:58Z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