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2705" windowHeight="11835" activeTab="0"/>
  </bookViews>
  <sheets>
    <sheet name="Rekapitulace stavby" sheetId="1" r:id="rId1"/>
    <sheet name="01 - Nový návrh - dřevěné..." sheetId="2" r:id="rId2"/>
    <sheet name="Pokyny pro vyplnění" sheetId="3" r:id="rId3"/>
  </sheets>
  <definedNames>
    <definedName name="_xlnm._FilterDatabase" localSheetId="1" hidden="1">'01 - Nový návrh - dřevěné...'!$C$91:$K$218</definedName>
    <definedName name="_xlnm.Print_Area" localSheetId="1">'01 - Nový návrh - dřevěné...'!$C$4:$J$39,'01 - Nový návrh - dřevěné...'!$C$45:$J$73,'01 - Nový návrh - dřevěné...'!$C$79:$K$218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'01 - Nový návrh - dřevěné...'!$91:$91</definedName>
  </definedNames>
  <calcPr calcId="162913"/>
</workbook>
</file>

<file path=xl/sharedStrings.xml><?xml version="1.0" encoding="utf-8"?>
<sst xmlns="http://schemas.openxmlformats.org/spreadsheetml/2006/main" count="1911" uniqueCount="570">
  <si>
    <t>Export Komplet</t>
  </si>
  <si>
    <t>VZ</t>
  </si>
  <si>
    <t>2.0</t>
  </si>
  <si>
    <t>ZAMOK</t>
  </si>
  <si>
    <t>False</t>
  </si>
  <si>
    <t>{1c01d661-e7b5-4c89-8677-efb4c9d31c3f}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</si>
  <si>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</si>
  <si>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</si>
  <si>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</si>
  <si>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</si>
  <si>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</si>
  <si>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</si>
  <si>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</si>
  <si>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</si>
  <si>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00068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</si>
  <si>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</si>
  <si>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</si>
  <si>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hlediště letního kina v areálu Bojiště v Trutnově (celkový rozpočet)</t>
  </si>
  <si>
    <t>KSO:</t>
  </si>
  <si>
    <t/>
  </si>
  <si>
    <t>CC-CZ:</t>
  </si>
  <si>
    <t>Místo:</t>
  </si>
  <si>
    <t xml:space="preserve"> </t>
  </si>
  <si>
    <t>Datum:</t>
  </si>
  <si>
    <t>27. 7. 2022</t>
  </si>
  <si>
    <t>Zadavatel:</t>
  </si>
  <si>
    <t>IČ:</t>
  </si>
  <si>
    <t>00278360</t>
  </si>
  <si>
    <t>Město Trutnov,Slovanské náměstí 165,541 16 Trutnov</t>
  </si>
  <si>
    <t>DIČ:</t>
  </si>
  <si>
    <t>Uchazeč:</t>
  </si>
  <si>
    <t>Vyplň údaj</t>
  </si>
  <si>
    <t>Projektant:</t>
  </si>
  <si>
    <t>27490670</t>
  </si>
  <si>
    <t>RSU s.r.o., Voletinská 252, 541 03 Trutnov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</si>
  <si>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</si>
  <si>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</si>
  <si>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</si>
  <si>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</si>
  <si>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</si>
  <si>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</si>
  <si>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</si>
  <si>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</si>
  <si>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</si>
  <si>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</si>
  <si>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</si>
  <si>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</si>
  <si>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</si>
  <si>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</si>
  <si>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</si>
  <si>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</si>
  <si>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</si>
  <si>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</si>
  <si>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</si>
  <si>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</si>
  <si>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</si>
  <si>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</si>
  <si>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</si>
  <si>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</si>
  <si>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</si>
  <si>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</si>
  <si>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</si>
  <si>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</si>
  <si>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</si>
  <si>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</si>
  <si>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</si>
  <si>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</si>
  <si>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</si>
  <si>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</si>
  <si>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</si>
  <si>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</si>
  <si>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</si>
  <si>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</si>
  <si>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</si>
  <si>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</si>
  <si>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</si>
  <si>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</si>
  <si>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</si>
  <si>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</si>
  <si>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Nový návrh - dřevěné lavičky na kovové konstrukci - varianta s rovnými řadami</t>
  </si>
  <si>
    <t>STA</t>
  </si>
  <si>
    <t>1</t>
  </si>
  <si>
    <t>{9559d642-c1ec-4d2b-b45f-6e6a8621c41e}</t>
  </si>
  <si>
    <t>2</t>
  </si>
  <si>
    <t>KRYCÍ LIST SOUPISU PRACÍ</t>
  </si>
  <si>
    <t>Objekt:</t>
  </si>
  <si>
    <t>01 - Nový návrh - dřevěné lavičky na kovové konstrukci - varianta s rovnými řadami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</si>
  <si>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</si>
  <si>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</si>
  <si>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</si>
  <si>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</si>
  <si>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</si>
  <si>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</si>
  <si>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</si>
  <si>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</si>
  <si>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</si>
  <si>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</si>
  <si>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</si>
  <si>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</si>
  <si>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</si>
  <si>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</si>
  <si>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</si>
  <si>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</si>
  <si>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</si>
  <si>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</si>
  <si>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</si>
  <si>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</si>
  <si>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</si>
  <si>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</si>
  <si>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</si>
  <si>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</si>
  <si>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</si>
  <si>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</si>
  <si>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</si>
  <si>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</si>
  <si>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</si>
  <si>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</si>
  <si>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</si>
  <si>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</si>
  <si>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</si>
  <si>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</si>
  <si>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41</t>
  </si>
  <si>
    <t>K</t>
  </si>
  <si>
    <t>113107163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</si>
  <si>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</si>
  <si>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m2</t>
  </si>
  <si>
    <t>CS ÚRS 2022 02</t>
  </si>
  <si>
    <t>4</t>
  </si>
  <si>
    <t>-1671463938</t>
  </si>
  <si>
    <t>Online PSC</t>
  </si>
  <si>
    <t>https://podminky.urs.cz/item/CS_URS_2022_02/113107163</t>
  </si>
  <si>
    <t>VV</t>
  </si>
  <si>
    <t>48+72+72+48 " chodníky mezi lavičkami-kostky</t>
  </si>
  <si>
    <t>42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</si>
  <si>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</si>
  <si>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</si>
  <si>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-1520736205</t>
  </si>
  <si>
    <t>https://podminky.urs.cz/item/CS_URS_2022_02/113107222</t>
  </si>
  <si>
    <t>874 " plochy pod lavičkami</t>
  </si>
  <si>
    <t>385 " plocha pod podiem</t>
  </si>
  <si>
    <t>Součet</t>
  </si>
  <si>
    <t>22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</si>
  <si>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</si>
  <si>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</si>
  <si>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</si>
  <si>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1299608411</t>
  </si>
  <si>
    <t>https://podminky.urs.cz/item/CS_URS_2022_02/113202111</t>
  </si>
  <si>
    <t>765+9*(2,45+2,5)+6*2,85+4*3+2*3,3 " pod lavičkami+schody mezi</t>
  </si>
  <si>
    <t>23</t>
  </si>
  <si>
    <t>122211101</t>
  </si>
  <si>
    <t>Odkopávky a prokopávky ručně zapažené i nezapažené v hornině třídy těžitelnosti I skupiny 3</t>
  </si>
  <si>
    <t>m3</t>
  </si>
  <si>
    <t>2086072151</t>
  </si>
  <si>
    <t>https://podminky.urs.cz/item/CS_URS_2022_02/122211101</t>
  </si>
  <si>
    <t>845,25*0,2*0,3 " pro vytrhání obrubníků</t>
  </si>
  <si>
    <t>46</t>
  </si>
  <si>
    <t>133312811</t>
  </si>
  <si>
    <t>Hloubení nezapažených šachet ručně v horninách třídy těžitelnosti II skupiny 4, půdorysná plocha výkopu do 4 m2</t>
  </si>
  <si>
    <t>274134440</t>
  </si>
  <si>
    <t>https://podminky.urs.cz/item/CS_URS_2022_02/133312811</t>
  </si>
  <si>
    <t>0,2*0,2*0,6*560*0,2*1,05  "Pro lavičky 20% v zemině</t>
  </si>
  <si>
    <t>75</t>
  </si>
  <si>
    <t>139911121</t>
  </si>
  <si>
    <t>Bourání konstrukcí v hloubených vykopávkách ručně s přemístěním suti na hromady na vzdálenost do 20 m nebo s naložením na dopravní prostředek z betonu prostého neprokládaného</t>
  </si>
  <si>
    <t>-1676423262</t>
  </si>
  <si>
    <t>https://podminky.urs.cz/item/CS_URS_2022_02/139911121</t>
  </si>
  <si>
    <t>0,2*0,2*0,6*560*0,8*1,05  "Pro lavičky 80% ve stáv. základech</t>
  </si>
  <si>
    <t>80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</si>
  <si>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</si>
  <si>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</si>
  <si>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2027562318</t>
  </si>
  <si>
    <t>https://podminky.urs.cz/item/CS_URS_2022_02/162211311</t>
  </si>
  <si>
    <t>50,715+2,822</t>
  </si>
  <si>
    <t>81</t>
  </si>
  <si>
    <t>162211319</t>
  </si>
  <si>
    <t>Vodorovné přemístění výkopku nebo sypaniny stavebním kolečkem s vyprázdněním kolečka na hromady nebo do dopravního prostředku na vzdálenost do 10 m Příplatek za každých dalších 10 m k ceně -1311</t>
  </si>
  <si>
    <t>105442518</t>
  </si>
  <si>
    <t>https://podminky.urs.cz/item/CS_URS_2022_02/162211319</t>
  </si>
  <si>
    <t>53,537*4 'Přepočtené koeficientem množství</t>
  </si>
  <si>
    <t>26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</si>
  <si>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</si>
  <si>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</si>
  <si>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190132180</t>
  </si>
  <si>
    <t>https://podminky.urs.cz/item/CS_URS_2022_02/162751117</t>
  </si>
  <si>
    <t>27</t>
  </si>
  <si>
    <t>167111101</t>
  </si>
  <si>
    <t>Nakládání, skládání a překládání neulehlého výkopku nebo sypaniny ručně nakládání, z hornin třídy těžitelnosti I, skupiny 1 až 3</t>
  </si>
  <si>
    <t>-618779105</t>
  </si>
  <si>
    <t>https://podminky.urs.cz/item/CS_URS_2022_02/167111101</t>
  </si>
  <si>
    <t>50,715+2,822 " z ručního hloubení</t>
  </si>
  <si>
    <t>82</t>
  </si>
  <si>
    <t>171201231</t>
  </si>
  <si>
    <t>Poplatek za uložení stavebního odpadu na recyklační skládce (skládkovné) zeminy a kamení zatříděného do Katalogu odpadů pod kódem 17 05 04</t>
  </si>
  <si>
    <t>t</t>
  </si>
  <si>
    <t>1562069249</t>
  </si>
  <si>
    <t>https://podminky.urs.cz/item/CS_URS_2022_02/171201231</t>
  </si>
  <si>
    <t>53,537*1,8 'Přepočtené koeficientem množství</t>
  </si>
  <si>
    <t>67</t>
  </si>
  <si>
    <t>181912112</t>
  </si>
  <si>
    <t>Úprava pláně vyrovnáním výškových rozdílů ručně v hornině třídy těžitelnosti I skupiny 3 se zhutněním</t>
  </si>
  <si>
    <t>-217885703</t>
  </si>
  <si>
    <t>https://podminky.urs.cz/item/CS_URS_2022_02/181912112</t>
  </si>
  <si>
    <t>240 " pro chodníky mezi lavičkami-kostky</t>
  </si>
  <si>
    <t>5</t>
  </si>
  <si>
    <t>Komunikace pozemní</t>
  </si>
  <si>
    <t>86</t>
  </si>
  <si>
    <t>564750101</t>
  </si>
  <si>
    <t>Podklad nebo kryt z kameniva hrubého drceného vel. 16-32 mm s rozprostřením a zhutněním plochy jednotlivě do 100 m2, po zhutnění tl. 150 mm</t>
  </si>
  <si>
    <t>-274257040</t>
  </si>
  <si>
    <t>https://podminky.urs.cz/item/CS_URS_2022_02/564750101</t>
  </si>
  <si>
    <t>88</t>
  </si>
  <si>
    <t>-208367819</t>
  </si>
  <si>
    <t>385" plocha pod podiem</t>
  </si>
  <si>
    <t>87</t>
  </si>
  <si>
    <t>564760101</t>
  </si>
  <si>
    <t>Podklad nebo kryt z kameniva hrubého drceného vel. 16-32 mm s rozprostřením a zhutněním plochy jednotlivě do 100 m2, po zhutnění tl. 200 mm</t>
  </si>
  <si>
    <t>-533272917</t>
  </si>
  <si>
    <t>https://podminky.urs.cz/item/CS_URS_2022_02/564760101</t>
  </si>
  <si>
    <t>240 " chodníky mezi lavičkami-kostky</t>
  </si>
  <si>
    <t>64</t>
  </si>
  <si>
    <t>564811011</t>
  </si>
  <si>
    <t>Podklad ze štěrkodrti ŠD s rozprostřením a zhutněním plochy jednotlivě do 100 m2, po zhutnění tl. 50 mm</t>
  </si>
  <si>
    <t>1835258233</t>
  </si>
  <si>
    <t>https://podminky.urs.cz/item/CS_URS_2022_02/564811011</t>
  </si>
  <si>
    <t>564851111</t>
  </si>
  <si>
    <t>Podklad ze štěrkodrtě ŠD tl 150 mm</t>
  </si>
  <si>
    <t>-78836468</t>
  </si>
  <si>
    <t>"úprava plochy po odstraněných lavičkách bez opěradel"</t>
  </si>
  <si>
    <t>70</t>
  </si>
  <si>
    <t>85</t>
  </si>
  <si>
    <t>564931412</t>
  </si>
  <si>
    <t>Podklad nebo podsyp z asfaltového recyklátu s rozprostřením a zhutněním, po zhutnění tl. 100 mm</t>
  </si>
  <si>
    <t>-1678253510</t>
  </si>
  <si>
    <t>https://podminky.urs.cz/item/CS_URS_2022_02/564931412</t>
  </si>
  <si>
    <t>72</t>
  </si>
  <si>
    <t>571906111</t>
  </si>
  <si>
    <t>Posyp podkladu nebo krytu s rozprostřením a zhutněním kamenivem drceným nebo těženým, v množství přes 25 do 30 kg/m2</t>
  </si>
  <si>
    <t>-575891666</t>
  </si>
  <si>
    <t>https://podminky.urs.cz/item/CS_URS_2022_02/571906111</t>
  </si>
  <si>
    <t>65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</si>
  <si>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</si>
  <si>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</si>
  <si>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2014698508</t>
  </si>
  <si>
    <t>https://podminky.urs.cz/item/CS_URS_2022_02/591211111</t>
  </si>
  <si>
    <t>66</t>
  </si>
  <si>
    <t>M</t>
  </si>
  <si>
    <t>58381007</t>
  </si>
  <si>
    <t>kostka štípaná dlažební žula drobná 8/10</t>
  </si>
  <si>
    <t>8</t>
  </si>
  <si>
    <t>1063946586</t>
  </si>
  <si>
    <t>240*1,02 'Přepočtené koeficientem množství</t>
  </si>
  <si>
    <t>9</t>
  </si>
  <si>
    <t>Ostatní konstrukce a práce, bourání</t>
  </si>
  <si>
    <t>60</t>
  </si>
  <si>
    <t>916231211</t>
  </si>
  <si>
    <t>Osazení chodníkového obrubníku betonového se zřízením lože, s vyplněním a zatřením spár cementovou maltou stojatého bez boční opěry, do lože z kameniva těženého</t>
  </si>
  <si>
    <t>-1968640871</t>
  </si>
  <si>
    <t>https://podminky.urs.cz/item/CS_URS_2022_02/916231211</t>
  </si>
  <si>
    <t>61</t>
  </si>
  <si>
    <t>DRX.GD102007</t>
  </si>
  <si>
    <t>Deska PREFA AXIS 2,50/200/50</t>
  </si>
  <si>
    <t>kus</t>
  </si>
  <si>
    <t>777717154</t>
  </si>
  <si>
    <t>860/2,5</t>
  </si>
  <si>
    <t>17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</si>
  <si>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</si>
  <si>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</si>
  <si>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590538140</t>
  </si>
  <si>
    <t>https://podminky.urs.cz/item/CS_URS_2022_02/916231213</t>
  </si>
  <si>
    <t>205,2 " kolem kostek</t>
  </si>
  <si>
    <t>51</t>
  </si>
  <si>
    <t>PSB.30011400</t>
  </si>
  <si>
    <t>Chodníkový obrubník 1000x80x250 mm</t>
  </si>
  <si>
    <t>1777887244</t>
  </si>
  <si>
    <t>P</t>
  </si>
  <si>
    <t>Poznámka k položce:
přírodní, hladký</t>
  </si>
  <si>
    <t>205,2*1,05 'Přepočtené koeficientem množství</t>
  </si>
  <si>
    <t>89</t>
  </si>
  <si>
    <t>919726122</t>
  </si>
  <si>
    <t>Geotextilie netkaná pro ochranu, separaci nebo filtraci měrná hmotnost přes 200 do 300 g/m2</t>
  </si>
  <si>
    <t>1416259977</t>
  </si>
  <si>
    <t>https://podminky.urs.cz/item/CS_URS_2022_02/919726122</t>
  </si>
  <si>
    <t>44</t>
  </si>
  <si>
    <t>936124112</t>
  </si>
  <si>
    <t>Montáž lavičky parkové stabilní se zabetonováním noh</t>
  </si>
  <si>
    <t>-2115825652</t>
  </si>
  <si>
    <t>270 "dle PD</t>
  </si>
  <si>
    <t>45</t>
  </si>
  <si>
    <t>74910100</t>
  </si>
  <si>
    <t>lavička s opěradlem dl. 2800mm konstrukce-kov, sedák-dřevo</t>
  </si>
  <si>
    <t>-1382701363</t>
  </si>
  <si>
    <t>997</t>
  </si>
  <si>
    <t>Přesun sutě</t>
  </si>
  <si>
    <t>69</t>
  </si>
  <si>
    <t>997013111</t>
  </si>
  <si>
    <t>Vnitrostaveništní doprava suti a vybouraných hmot vodorovně do 50 m svisle s použitím mechanizace pro budovy a haly výšky do 6 m</t>
  </si>
  <si>
    <t>1014270247</t>
  </si>
  <si>
    <t>https://podminky.urs.cz/item/CS_URS_2022_02/997013111</t>
  </si>
  <si>
    <t>686,459-42,473 " celková suť mimo ručně (štěrky, obruby)</t>
  </si>
  <si>
    <t>54</t>
  </si>
  <si>
    <t>997013211</t>
  </si>
  <si>
    <t>Vnitrostaveništní doprava suti a vybouraných hmot pro budovy v do 6 m ručně</t>
  </si>
  <si>
    <t>-1959229054</t>
  </si>
  <si>
    <t>https://podminky.urs.cz/item/CS_URS_2022_02/997013211</t>
  </si>
  <si>
    <t>14,538+5,355+22,58"konstrukce laviček+stáv.betony z patek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</si>
  <si>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</si>
  <si>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</si>
  <si>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-207536796</t>
  </si>
  <si>
    <t>https://podminky.urs.cz/item/CS_URS_2022_02/997013219</t>
  </si>
  <si>
    <t>55</t>
  </si>
  <si>
    <t>997013501</t>
  </si>
  <si>
    <t>Odvoz suti a vybouraných hmot na skládku nebo meziskládku do 1 km se složením</t>
  </si>
  <si>
    <t>1420972518</t>
  </si>
  <si>
    <t>https://podminky.urs.cz/item/CS_URS_2022_02/997013501</t>
  </si>
  <si>
    <t>56</t>
  </si>
  <si>
    <t>997013509</t>
  </si>
  <si>
    <t>Příplatek k odvozu suti a vybouraných hmot na skládku ZKD 1 km přes 1 km</t>
  </si>
  <si>
    <t>-545004815</t>
  </si>
  <si>
    <t>https://podminky.urs.cz/item/CS_URS_2022_02/997013509</t>
  </si>
  <si>
    <t>686,459*9 'Přepočtené koeficientem množství</t>
  </si>
  <si>
    <t>58</t>
  </si>
  <si>
    <t>997013813</t>
  </si>
  <si>
    <t>Poplatek za uložení na skládce (skládkovné) stavebního odpadu z plastických hmot kód odpadu 170 203</t>
  </si>
  <si>
    <t>830214719</t>
  </si>
  <si>
    <t>https://podminky.urs.cz/item/CS_URS_2022_02/997013813</t>
  </si>
  <si>
    <t>59</t>
  </si>
  <si>
    <t>997013873</t>
  </si>
  <si>
    <t>217393444</t>
  </si>
  <si>
    <t>https://podminky.urs.cz/item/CS_URS_2022_02/997013873</t>
  </si>
  <si>
    <t>686,459-5,355 " plast zvlášť</t>
  </si>
  <si>
    <t>998</t>
  </si>
  <si>
    <t>Přesun hmot</t>
  </si>
  <si>
    <t>73</t>
  </si>
  <si>
    <t>998231411</t>
  </si>
  <si>
    <t>Přesun hmot pro sadovnické a krajinářské úpravy - ručně bez užití mechanizace vodorovná dopravní vzdálenost do 100 m</t>
  </si>
  <si>
    <t>2048793789</t>
  </si>
  <si>
    <t>https://podminky.urs.cz/item/CS_URS_2022_02/998231411</t>
  </si>
  <si>
    <t>PSV</t>
  </si>
  <si>
    <t>Práce a dodávky PSV</t>
  </si>
  <si>
    <t>767</t>
  </si>
  <si>
    <t>Konstrukce zámečnické</t>
  </si>
  <si>
    <t>84</t>
  </si>
  <si>
    <t>767392802A</t>
  </si>
  <si>
    <t>Demontáž sedáků a opěradel šroubovaných</t>
  </si>
  <si>
    <t>16</t>
  </si>
  <si>
    <t>585086613</t>
  </si>
  <si>
    <t>765*(0,4+0,3)</t>
  </si>
  <si>
    <t>10</t>
  </si>
  <si>
    <t>767996701</t>
  </si>
  <si>
    <t>Demontáž atypických zámečnických konstrukcí řezáním hmotnosti jednotlivých dílů do 50 kg</t>
  </si>
  <si>
    <t>kg</t>
  </si>
  <si>
    <t>652936201</t>
  </si>
  <si>
    <t>https://podminky.urs.cz/item/CS_URS_2022_02/767996701</t>
  </si>
  <si>
    <t>48*16"lavičky bez opěradel - předpoklad"</t>
  </si>
  <si>
    <t>765*18 " lavičky ostatní</t>
  </si>
  <si>
    <t>11</t>
  </si>
  <si>
    <t>998767201</t>
  </si>
  <si>
    <t>Přesun hmot procentní pro zámečnické konstrukce v objektech v do 6 m</t>
  </si>
  <si>
    <t>%</t>
  </si>
  <si>
    <t>1972337466</t>
  </si>
  <si>
    <t>https://podminky.urs.cz/item/CS_URS_2022_02/998767201</t>
  </si>
  <si>
    <t>VRN</t>
  </si>
  <si>
    <t>Vedlejší rozpočtové náklady</t>
  </si>
  <si>
    <t>VRN2</t>
  </si>
  <si>
    <t>Příprava staveniště</t>
  </si>
  <si>
    <t>76</t>
  </si>
  <si>
    <t>020001000</t>
  </si>
  <si>
    <t>Kč</t>
  </si>
  <si>
    <t>1024</t>
  </si>
  <si>
    <t>-1069440695</t>
  </si>
  <si>
    <t>VRN3</t>
  </si>
  <si>
    <t>Zařízení staveniště</t>
  </si>
  <si>
    <t>77</t>
  </si>
  <si>
    <t>030001000</t>
  </si>
  <si>
    <t>1848772478</t>
  </si>
  <si>
    <t>VRN7</t>
  </si>
  <si>
    <t>Provozní vlivy</t>
  </si>
  <si>
    <t>78</t>
  </si>
  <si>
    <t>070001000</t>
  </si>
  <si>
    <t>803223359</t>
  </si>
  <si>
    <t>VRN9</t>
  </si>
  <si>
    <t>Ostatní náklady</t>
  </si>
  <si>
    <t>79</t>
  </si>
  <si>
    <t>090001000</t>
  </si>
  <si>
    <t>-1086848836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</si>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</sst>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7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7163" TargetMode="External" /><Relationship Id="rId2" Type="http://schemas.openxmlformats.org/officeDocument/2006/relationships/hyperlink" Target="https://podminky.urs.cz/item/CS_URS_2022_02/113107222" TargetMode="External" /><Relationship Id="rId3" Type="http://schemas.openxmlformats.org/officeDocument/2006/relationships/hyperlink" Target="https://podminky.urs.cz/item/CS_URS_2022_02/113202111" TargetMode="External" /><Relationship Id="rId4" Type="http://schemas.openxmlformats.org/officeDocument/2006/relationships/hyperlink" Target="https://podminky.urs.cz/item/CS_URS_2022_02/122211101" TargetMode="External" /><Relationship Id="rId5" Type="http://schemas.openxmlformats.org/officeDocument/2006/relationships/hyperlink" Target="https://podminky.urs.cz/item/CS_URS_2022_02/133312811" TargetMode="External" /><Relationship Id="rId6" Type="http://schemas.openxmlformats.org/officeDocument/2006/relationships/hyperlink" Target="https://podminky.urs.cz/item/CS_URS_2022_02/139911121" TargetMode="External" /><Relationship Id="rId7" Type="http://schemas.openxmlformats.org/officeDocument/2006/relationships/hyperlink" Target="https://podminky.urs.cz/item/CS_URS_2022_02/162211311" TargetMode="External" /><Relationship Id="rId8" Type="http://schemas.openxmlformats.org/officeDocument/2006/relationships/hyperlink" Target="https://podminky.urs.cz/item/CS_URS_2022_02/162211319" TargetMode="External" /><Relationship Id="rId9" Type="http://schemas.openxmlformats.org/officeDocument/2006/relationships/hyperlink" Target="https://podminky.urs.cz/item/CS_URS_2022_02/162751117" TargetMode="External" /><Relationship Id="rId10" Type="http://schemas.openxmlformats.org/officeDocument/2006/relationships/hyperlink" Target="https://podminky.urs.cz/item/CS_URS_2022_02/167111101" TargetMode="External" /><Relationship Id="rId11" Type="http://schemas.openxmlformats.org/officeDocument/2006/relationships/hyperlink" Target="https://podminky.urs.cz/item/CS_URS_2022_02/171201231" TargetMode="External" /><Relationship Id="rId12" Type="http://schemas.openxmlformats.org/officeDocument/2006/relationships/hyperlink" Target="https://podminky.urs.cz/item/CS_URS_2022_02/181912112" TargetMode="External" /><Relationship Id="rId13" Type="http://schemas.openxmlformats.org/officeDocument/2006/relationships/hyperlink" Target="https://podminky.urs.cz/item/CS_URS_2022_02/564750101" TargetMode="External" /><Relationship Id="rId14" Type="http://schemas.openxmlformats.org/officeDocument/2006/relationships/hyperlink" Target="https://podminky.urs.cz/item/CS_URS_2022_02/564750101" TargetMode="External" /><Relationship Id="rId15" Type="http://schemas.openxmlformats.org/officeDocument/2006/relationships/hyperlink" Target="https://podminky.urs.cz/item/CS_URS_2022_02/564760101" TargetMode="External" /><Relationship Id="rId16" Type="http://schemas.openxmlformats.org/officeDocument/2006/relationships/hyperlink" Target="https://podminky.urs.cz/item/CS_URS_2022_02/564811011" TargetMode="External" /><Relationship Id="rId17" Type="http://schemas.openxmlformats.org/officeDocument/2006/relationships/hyperlink" Target="https://podminky.urs.cz/item/CS_URS_2022_02/564931412" TargetMode="External" /><Relationship Id="rId18" Type="http://schemas.openxmlformats.org/officeDocument/2006/relationships/hyperlink" Target="https://podminky.urs.cz/item/CS_URS_2022_02/571906111" TargetMode="External" /><Relationship Id="rId19" Type="http://schemas.openxmlformats.org/officeDocument/2006/relationships/hyperlink" Target="https://podminky.urs.cz/item/CS_URS_2022_02/591211111" TargetMode="External" /><Relationship Id="rId20" Type="http://schemas.openxmlformats.org/officeDocument/2006/relationships/hyperlink" Target="https://podminky.urs.cz/item/CS_URS_2022_02/916231211" TargetMode="External" /><Relationship Id="rId21" Type="http://schemas.openxmlformats.org/officeDocument/2006/relationships/hyperlink" Target="https://podminky.urs.cz/item/CS_URS_2022_02/916231213" TargetMode="External" /><Relationship Id="rId22" Type="http://schemas.openxmlformats.org/officeDocument/2006/relationships/hyperlink" Target="https://podminky.urs.cz/item/CS_URS_2022_02/919726122" TargetMode="External" /><Relationship Id="rId23" Type="http://schemas.openxmlformats.org/officeDocument/2006/relationships/hyperlink" Target="https://podminky.urs.cz/item/CS_URS_2022_02/997013111" TargetMode="External" /><Relationship Id="rId24" Type="http://schemas.openxmlformats.org/officeDocument/2006/relationships/hyperlink" Target="https://podminky.urs.cz/item/CS_URS_2022_02/997013211" TargetMode="External" /><Relationship Id="rId25" Type="http://schemas.openxmlformats.org/officeDocument/2006/relationships/hyperlink" Target="https://podminky.urs.cz/item/CS_URS_2022_02/997013219" TargetMode="External" /><Relationship Id="rId26" Type="http://schemas.openxmlformats.org/officeDocument/2006/relationships/hyperlink" Target="https://podminky.urs.cz/item/CS_URS_2022_02/997013501" TargetMode="External" /><Relationship Id="rId27" Type="http://schemas.openxmlformats.org/officeDocument/2006/relationships/hyperlink" Target="https://podminky.urs.cz/item/CS_URS_2022_02/997013509" TargetMode="External" /><Relationship Id="rId28" Type="http://schemas.openxmlformats.org/officeDocument/2006/relationships/hyperlink" Target="https://podminky.urs.cz/item/CS_URS_2022_02/997013813" TargetMode="External" /><Relationship Id="rId29" Type="http://schemas.openxmlformats.org/officeDocument/2006/relationships/hyperlink" Target="https://podminky.urs.cz/item/CS_URS_2022_02/997013873" TargetMode="External" /><Relationship Id="rId30" Type="http://schemas.openxmlformats.org/officeDocument/2006/relationships/hyperlink" Target="https://podminky.urs.cz/item/CS_URS_2022_02/998231411" TargetMode="External" /><Relationship Id="rId31" Type="http://schemas.openxmlformats.org/officeDocument/2006/relationships/hyperlink" Target="https://podminky.urs.cz/item/CS_URS_2022_02/767996701" TargetMode="External" /><Relationship Id="rId32" Type="http://schemas.openxmlformats.org/officeDocument/2006/relationships/hyperlink" Target="https://podminky.urs.cz/item/CS_URS_2022_02/998767201" TargetMode="External" /><Relationship Id="rId3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58"/>
      <c r="AS2" s="358"/>
      <c r="AT2" s="358"/>
      <c r="AU2" s="35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22" t="s">
        <v>14</v>
      </c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23"/>
      <c r="AQ5" s="23"/>
      <c r="AR5" s="21"/>
      <c r="BE5" s="319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24" t="s">
        <v>17</v>
      </c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23"/>
      <c r="AQ6" s="23"/>
      <c r="AR6" s="21"/>
      <c r="BE6" s="320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20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20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0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0"/>
      <c r="BS10" s="18" t="s">
        <v>6</v>
      </c>
    </row>
    <row r="11" spans="2:71" s="1" customFormat="1" ht="18.4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20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0"/>
      <c r="BS12" s="18" t="s">
        <v>6</v>
      </c>
    </row>
    <row r="13" spans="2:71" s="1" customFormat="1" ht="12" customHeight="1">
      <c r="B13" s="22"/>
      <c r="C13" s="23"/>
      <c r="D13" s="30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31</v>
      </c>
      <c r="AO13" s="23"/>
      <c r="AP13" s="23"/>
      <c r="AQ13" s="23"/>
      <c r="AR13" s="21"/>
      <c r="BE13" s="320"/>
      <c r="BS13" s="18" t="s">
        <v>6</v>
      </c>
    </row>
    <row r="14" spans="2:71" ht="12.75">
      <c r="B14" s="22"/>
      <c r="C14" s="23"/>
      <c r="D14" s="23"/>
      <c r="E14" s="325" t="s">
        <v>31</v>
      </c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0" t="s">
        <v>29</v>
      </c>
      <c r="AL14" s="23"/>
      <c r="AM14" s="23"/>
      <c r="AN14" s="32" t="s">
        <v>31</v>
      </c>
      <c r="AO14" s="23"/>
      <c r="AP14" s="23"/>
      <c r="AQ14" s="23"/>
      <c r="AR14" s="21"/>
      <c r="BE14" s="320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0"/>
      <c r="BS15" s="18" t="s">
        <v>4</v>
      </c>
    </row>
    <row r="16" spans="2:71" s="1" customFormat="1" ht="12" customHeight="1">
      <c r="B16" s="22"/>
      <c r="C16" s="23"/>
      <c r="D16" s="30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33</v>
      </c>
      <c r="AO16" s="23"/>
      <c r="AP16" s="23"/>
      <c r="AQ16" s="23"/>
      <c r="AR16" s="21"/>
      <c r="BE16" s="320"/>
      <c r="BS16" s="18" t="s">
        <v>4</v>
      </c>
    </row>
    <row r="17" spans="2:71" s="1" customFormat="1" ht="18.4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29</v>
      </c>
      <c r="AL17" s="23"/>
      <c r="AM17" s="23"/>
      <c r="AN17" s="28" t="s">
        <v>19</v>
      </c>
      <c r="AO17" s="23"/>
      <c r="AP17" s="23"/>
      <c r="AQ17" s="23"/>
      <c r="AR17" s="21"/>
      <c r="BE17" s="320"/>
      <c r="BS17" s="18" t="s">
        <v>35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0"/>
      <c r="BS18" s="18" t="s">
        <v>6</v>
      </c>
    </row>
    <row r="19" spans="2:71" s="1" customFormat="1" ht="12" customHeight="1">
      <c r="B19" s="22"/>
      <c r="C19" s="23"/>
      <c r="D19" s="30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33</v>
      </c>
      <c r="AO19" s="23"/>
      <c r="AP19" s="23"/>
      <c r="AQ19" s="23"/>
      <c r="AR19" s="21"/>
      <c r="BE19" s="320"/>
      <c r="BS19" s="18" t="s">
        <v>6</v>
      </c>
    </row>
    <row r="20" spans="2:71" s="1" customFormat="1" ht="18.4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0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0"/>
    </row>
    <row r="22" spans="2:57" s="1" customFormat="1" ht="12" customHeight="1">
      <c r="B22" s="22"/>
      <c r="C22" s="23"/>
      <c r="D22" s="30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0"/>
    </row>
    <row r="23" spans="2:57" s="1" customFormat="1" ht="47.25" customHeight="1">
      <c r="B23" s="22"/>
      <c r="C23" s="23"/>
      <c r="D23" s="23"/>
      <c r="E23" s="327" t="s">
        <v>38</v>
      </c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23"/>
      <c r="AP23" s="23"/>
      <c r="AQ23" s="23"/>
      <c r="AR23" s="21"/>
      <c r="BE23" s="320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0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20"/>
    </row>
    <row r="26" spans="1:57" s="2" customFormat="1" ht="25.9" customHeight="1">
      <c r="A26" s="35"/>
      <c r="B26" s="36"/>
      <c r="C26" s="37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28">
        <f>ROUND(AG54,2)</f>
        <v>0</v>
      </c>
      <c r="AL26" s="329"/>
      <c r="AM26" s="329"/>
      <c r="AN26" s="329"/>
      <c r="AO26" s="329"/>
      <c r="AP26" s="37"/>
      <c r="AQ26" s="37"/>
      <c r="AR26" s="40"/>
      <c r="BE26" s="320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20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30" t="s">
        <v>40</v>
      </c>
      <c r="M28" s="330"/>
      <c r="N28" s="330"/>
      <c r="O28" s="330"/>
      <c r="P28" s="330"/>
      <c r="Q28" s="37"/>
      <c r="R28" s="37"/>
      <c r="S28" s="37"/>
      <c r="T28" s="37"/>
      <c r="U28" s="37"/>
      <c r="V28" s="37"/>
      <c r="W28" s="330" t="s">
        <v>41</v>
      </c>
      <c r="X28" s="330"/>
      <c r="Y28" s="330"/>
      <c r="Z28" s="330"/>
      <c r="AA28" s="330"/>
      <c r="AB28" s="330"/>
      <c r="AC28" s="330"/>
      <c r="AD28" s="330"/>
      <c r="AE28" s="330"/>
      <c r="AF28" s="37"/>
      <c r="AG28" s="37"/>
      <c r="AH28" s="37"/>
      <c r="AI28" s="37"/>
      <c r="AJ28" s="37"/>
      <c r="AK28" s="330" t="s">
        <v>42</v>
      </c>
      <c r="AL28" s="330"/>
      <c r="AM28" s="330"/>
      <c r="AN28" s="330"/>
      <c r="AO28" s="330"/>
      <c r="AP28" s="37"/>
      <c r="AQ28" s="37"/>
      <c r="AR28" s="40"/>
      <c r="BE28" s="320"/>
    </row>
    <row r="29" spans="2:57" s="3" customFormat="1" ht="14.45" customHeight="1">
      <c r="B29" s="41"/>
      <c r="C29" s="42"/>
      <c r="D29" s="30" t="s">
        <v>43</v>
      </c>
      <c r="E29" s="42"/>
      <c r="F29" s="30" t="s">
        <v>44</v>
      </c>
      <c r="G29" s="42"/>
      <c r="H29" s="42"/>
      <c r="I29" s="42"/>
      <c r="J29" s="42"/>
      <c r="K29" s="42"/>
      <c r="L29" s="333">
        <v>0.21</v>
      </c>
      <c r="M29" s="332"/>
      <c r="N29" s="332"/>
      <c r="O29" s="332"/>
      <c r="P29" s="332"/>
      <c r="Q29" s="42"/>
      <c r="R29" s="42"/>
      <c r="S29" s="42"/>
      <c r="T29" s="42"/>
      <c r="U29" s="42"/>
      <c r="V29" s="42"/>
      <c r="W29" s="331">
        <f>ROUND(AZ54,2)</f>
        <v>0</v>
      </c>
      <c r="X29" s="332"/>
      <c r="Y29" s="332"/>
      <c r="Z29" s="332"/>
      <c r="AA29" s="332"/>
      <c r="AB29" s="332"/>
      <c r="AC29" s="332"/>
      <c r="AD29" s="332"/>
      <c r="AE29" s="332"/>
      <c r="AF29" s="42"/>
      <c r="AG29" s="42"/>
      <c r="AH29" s="42"/>
      <c r="AI29" s="42"/>
      <c r="AJ29" s="42"/>
      <c r="AK29" s="331">
        <f>ROUND(AV54,2)</f>
        <v>0</v>
      </c>
      <c r="AL29" s="332"/>
      <c r="AM29" s="332"/>
      <c r="AN29" s="332"/>
      <c r="AO29" s="332"/>
      <c r="AP29" s="42"/>
      <c r="AQ29" s="42"/>
      <c r="AR29" s="43"/>
      <c r="BE29" s="321"/>
    </row>
    <row r="30" spans="2:57" s="3" customFormat="1" ht="14.45" customHeight="1">
      <c r="B30" s="41"/>
      <c r="C30" s="42"/>
      <c r="D30" s="42"/>
      <c r="E30" s="42"/>
      <c r="F30" s="30" t="s">
        <v>45</v>
      </c>
      <c r="G30" s="42"/>
      <c r="H30" s="42"/>
      <c r="I30" s="42"/>
      <c r="J30" s="42"/>
      <c r="K30" s="42"/>
      <c r="L30" s="333">
        <v>0.15</v>
      </c>
      <c r="M30" s="332"/>
      <c r="N30" s="332"/>
      <c r="O30" s="332"/>
      <c r="P30" s="332"/>
      <c r="Q30" s="42"/>
      <c r="R30" s="42"/>
      <c r="S30" s="42"/>
      <c r="T30" s="42"/>
      <c r="U30" s="42"/>
      <c r="V30" s="42"/>
      <c r="W30" s="331">
        <f>ROUND(BA54,2)</f>
        <v>0</v>
      </c>
      <c r="X30" s="332"/>
      <c r="Y30" s="332"/>
      <c r="Z30" s="332"/>
      <c r="AA30" s="332"/>
      <c r="AB30" s="332"/>
      <c r="AC30" s="332"/>
      <c r="AD30" s="332"/>
      <c r="AE30" s="332"/>
      <c r="AF30" s="42"/>
      <c r="AG30" s="42"/>
      <c r="AH30" s="42"/>
      <c r="AI30" s="42"/>
      <c r="AJ30" s="42"/>
      <c r="AK30" s="331">
        <f>ROUND(AW54,2)</f>
        <v>0</v>
      </c>
      <c r="AL30" s="332"/>
      <c r="AM30" s="332"/>
      <c r="AN30" s="332"/>
      <c r="AO30" s="332"/>
      <c r="AP30" s="42"/>
      <c r="AQ30" s="42"/>
      <c r="AR30" s="43"/>
      <c r="BE30" s="321"/>
    </row>
    <row r="31" spans="2:57" s="3" customFormat="1" ht="14.45" customHeight="1" hidden="1">
      <c r="B31" s="41"/>
      <c r="C31" s="42"/>
      <c r="D31" s="42"/>
      <c r="E31" s="42"/>
      <c r="F31" s="30" t="s">
        <v>46</v>
      </c>
      <c r="G31" s="42"/>
      <c r="H31" s="42"/>
      <c r="I31" s="42"/>
      <c r="J31" s="42"/>
      <c r="K31" s="42"/>
      <c r="L31" s="333">
        <v>0.21</v>
      </c>
      <c r="M31" s="332"/>
      <c r="N31" s="332"/>
      <c r="O31" s="332"/>
      <c r="P31" s="332"/>
      <c r="Q31" s="42"/>
      <c r="R31" s="42"/>
      <c r="S31" s="42"/>
      <c r="T31" s="42"/>
      <c r="U31" s="42"/>
      <c r="V31" s="42"/>
      <c r="W31" s="331">
        <f>ROUND(BB54,2)</f>
        <v>0</v>
      </c>
      <c r="X31" s="332"/>
      <c r="Y31" s="332"/>
      <c r="Z31" s="332"/>
      <c r="AA31" s="332"/>
      <c r="AB31" s="332"/>
      <c r="AC31" s="332"/>
      <c r="AD31" s="332"/>
      <c r="AE31" s="332"/>
      <c r="AF31" s="42"/>
      <c r="AG31" s="42"/>
      <c r="AH31" s="42"/>
      <c r="AI31" s="42"/>
      <c r="AJ31" s="42"/>
      <c r="AK31" s="331">
        <v>0</v>
      </c>
      <c r="AL31" s="332"/>
      <c r="AM31" s="332"/>
      <c r="AN31" s="332"/>
      <c r="AO31" s="332"/>
      <c r="AP31" s="42"/>
      <c r="AQ31" s="42"/>
      <c r="AR31" s="43"/>
      <c r="BE31" s="321"/>
    </row>
    <row r="32" spans="2:57" s="3" customFormat="1" ht="14.45" customHeight="1" hidden="1">
      <c r="B32" s="41"/>
      <c r="C32" s="42"/>
      <c r="D32" s="42"/>
      <c r="E32" s="42"/>
      <c r="F32" s="30" t="s">
        <v>47</v>
      </c>
      <c r="G32" s="42"/>
      <c r="H32" s="42"/>
      <c r="I32" s="42"/>
      <c r="J32" s="42"/>
      <c r="K32" s="42"/>
      <c r="L32" s="333">
        <v>0.15</v>
      </c>
      <c r="M32" s="332"/>
      <c r="N32" s="332"/>
      <c r="O32" s="332"/>
      <c r="P32" s="332"/>
      <c r="Q32" s="42"/>
      <c r="R32" s="42"/>
      <c r="S32" s="42"/>
      <c r="T32" s="42"/>
      <c r="U32" s="42"/>
      <c r="V32" s="42"/>
      <c r="W32" s="331">
        <f>ROUND(BC54,2)</f>
        <v>0</v>
      </c>
      <c r="X32" s="332"/>
      <c r="Y32" s="332"/>
      <c r="Z32" s="332"/>
      <c r="AA32" s="332"/>
      <c r="AB32" s="332"/>
      <c r="AC32" s="332"/>
      <c r="AD32" s="332"/>
      <c r="AE32" s="332"/>
      <c r="AF32" s="42"/>
      <c r="AG32" s="42"/>
      <c r="AH32" s="42"/>
      <c r="AI32" s="42"/>
      <c r="AJ32" s="42"/>
      <c r="AK32" s="331">
        <v>0</v>
      </c>
      <c r="AL32" s="332"/>
      <c r="AM32" s="332"/>
      <c r="AN32" s="332"/>
      <c r="AO32" s="332"/>
      <c r="AP32" s="42"/>
      <c r="AQ32" s="42"/>
      <c r="AR32" s="43"/>
      <c r="BE32" s="321"/>
    </row>
    <row r="33" spans="2:44" s="3" customFormat="1" ht="14.45" customHeight="1" hidden="1">
      <c r="B33" s="41"/>
      <c r="C33" s="42"/>
      <c r="D33" s="42"/>
      <c r="E33" s="42"/>
      <c r="F33" s="30" t="s">
        <v>48</v>
      </c>
      <c r="G33" s="42"/>
      <c r="H33" s="42"/>
      <c r="I33" s="42"/>
      <c r="J33" s="42"/>
      <c r="K33" s="42"/>
      <c r="L33" s="333">
        <v>0</v>
      </c>
      <c r="M33" s="332"/>
      <c r="N33" s="332"/>
      <c r="O33" s="332"/>
      <c r="P33" s="332"/>
      <c r="Q33" s="42"/>
      <c r="R33" s="42"/>
      <c r="S33" s="42"/>
      <c r="T33" s="42"/>
      <c r="U33" s="42"/>
      <c r="V33" s="42"/>
      <c r="W33" s="331">
        <f>ROUND(BD54,2)</f>
        <v>0</v>
      </c>
      <c r="X33" s="332"/>
      <c r="Y33" s="332"/>
      <c r="Z33" s="332"/>
      <c r="AA33" s="332"/>
      <c r="AB33" s="332"/>
      <c r="AC33" s="332"/>
      <c r="AD33" s="332"/>
      <c r="AE33" s="332"/>
      <c r="AF33" s="42"/>
      <c r="AG33" s="42"/>
      <c r="AH33" s="42"/>
      <c r="AI33" s="42"/>
      <c r="AJ33" s="42"/>
      <c r="AK33" s="331">
        <v>0</v>
      </c>
      <c r="AL33" s="332"/>
      <c r="AM33" s="332"/>
      <c r="AN33" s="332"/>
      <c r="AO33" s="332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50</v>
      </c>
      <c r="U35" s="46"/>
      <c r="V35" s="46"/>
      <c r="W35" s="46"/>
      <c r="X35" s="334" t="s">
        <v>51</v>
      </c>
      <c r="Y35" s="335"/>
      <c r="Z35" s="335"/>
      <c r="AA35" s="335"/>
      <c r="AB35" s="335"/>
      <c r="AC35" s="46"/>
      <c r="AD35" s="46"/>
      <c r="AE35" s="46"/>
      <c r="AF35" s="46"/>
      <c r="AG35" s="46"/>
      <c r="AH35" s="46"/>
      <c r="AI35" s="46"/>
      <c r="AJ35" s="46"/>
      <c r="AK35" s="336">
        <f>SUM(AK26:AK33)</f>
        <v>0</v>
      </c>
      <c r="AL35" s="335"/>
      <c r="AM35" s="335"/>
      <c r="AN35" s="335"/>
      <c r="AO35" s="337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52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00068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38" t="str">
        <f>K6</f>
        <v>Rekonstrukce hlediště letního kina v areálu Bojiště v Trutnově (celkový rozpočet)</v>
      </c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  <c r="AE45" s="339"/>
      <c r="AF45" s="339"/>
      <c r="AG45" s="339"/>
      <c r="AH45" s="339"/>
      <c r="AI45" s="339"/>
      <c r="AJ45" s="339"/>
      <c r="AK45" s="339"/>
      <c r="AL45" s="339"/>
      <c r="AM45" s="339"/>
      <c r="AN45" s="339"/>
      <c r="AO45" s="339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 xml:space="preserve"> 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40" t="str">
        <f>IF(AN8="","",AN8)</f>
        <v>27. 7. 2022</v>
      </c>
      <c r="AN47" s="340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25.7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Město Trutnov,Slovanské náměstí 165,541 16 Trutnov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32</v>
      </c>
      <c r="AJ49" s="37"/>
      <c r="AK49" s="37"/>
      <c r="AL49" s="37"/>
      <c r="AM49" s="341" t="str">
        <f>IF(E17="","",E17)</f>
        <v>RSU s.r.o., Voletinská 252, 541 03 Trutnov</v>
      </c>
      <c r="AN49" s="342"/>
      <c r="AO49" s="342"/>
      <c r="AP49" s="342"/>
      <c r="AQ49" s="37"/>
      <c r="AR49" s="40"/>
      <c r="AS49" s="343" t="s">
        <v>53</v>
      </c>
      <c r="AT49" s="344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25.7" customHeight="1">
      <c r="A50" s="35"/>
      <c r="B50" s="36"/>
      <c r="C50" s="30" t="s">
        <v>30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36</v>
      </c>
      <c r="AJ50" s="37"/>
      <c r="AK50" s="37"/>
      <c r="AL50" s="37"/>
      <c r="AM50" s="341" t="str">
        <f>IF(E20="","",E20)</f>
        <v>RSU s.r.o., Voletinská 252, 541 03 Trutnov</v>
      </c>
      <c r="AN50" s="342"/>
      <c r="AO50" s="342"/>
      <c r="AP50" s="342"/>
      <c r="AQ50" s="37"/>
      <c r="AR50" s="40"/>
      <c r="AS50" s="345"/>
      <c r="AT50" s="346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47"/>
      <c r="AT51" s="348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49" t="s">
        <v>54</v>
      </c>
      <c r="D52" s="350"/>
      <c r="E52" s="350"/>
      <c r="F52" s="350"/>
      <c r="G52" s="350"/>
      <c r="H52" s="67"/>
      <c r="I52" s="351" t="s">
        <v>55</v>
      </c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2" t="s">
        <v>56</v>
      </c>
      <c r="AH52" s="350"/>
      <c r="AI52" s="350"/>
      <c r="AJ52" s="350"/>
      <c r="AK52" s="350"/>
      <c r="AL52" s="350"/>
      <c r="AM52" s="350"/>
      <c r="AN52" s="351" t="s">
        <v>57</v>
      </c>
      <c r="AO52" s="350"/>
      <c r="AP52" s="350"/>
      <c r="AQ52" s="68" t="s">
        <v>58</v>
      </c>
      <c r="AR52" s="40"/>
      <c r="AS52" s="69" t="s">
        <v>59</v>
      </c>
      <c r="AT52" s="70" t="s">
        <v>60</v>
      </c>
      <c r="AU52" s="70" t="s">
        <v>61</v>
      </c>
      <c r="AV52" s="70" t="s">
        <v>62</v>
      </c>
      <c r="AW52" s="70" t="s">
        <v>63</v>
      </c>
      <c r="AX52" s="70" t="s">
        <v>64</v>
      </c>
      <c r="AY52" s="70" t="s">
        <v>65</v>
      </c>
      <c r="AZ52" s="70" t="s">
        <v>66</v>
      </c>
      <c r="BA52" s="70" t="s">
        <v>67</v>
      </c>
      <c r="BB52" s="70" t="s">
        <v>68</v>
      </c>
      <c r="BC52" s="70" t="s">
        <v>69</v>
      </c>
      <c r="BD52" s="71" t="s">
        <v>70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71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56">
        <f>ROUND(AG55,2)</f>
        <v>0</v>
      </c>
      <c r="AH54" s="356"/>
      <c r="AI54" s="356"/>
      <c r="AJ54" s="356"/>
      <c r="AK54" s="356"/>
      <c r="AL54" s="356"/>
      <c r="AM54" s="356"/>
      <c r="AN54" s="357">
        <f>SUM(AG54,AT54)</f>
        <v>0</v>
      </c>
      <c r="AO54" s="357"/>
      <c r="AP54" s="357"/>
      <c r="AQ54" s="79" t="s">
        <v>19</v>
      </c>
      <c r="AR54" s="80"/>
      <c r="AS54" s="81">
        <f>ROUND(AS55,2)</f>
        <v>0</v>
      </c>
      <c r="AT54" s="82">
        <f>ROUND(SUM(AV54:AW54),2)</f>
        <v>0</v>
      </c>
      <c r="AU54" s="83">
        <f>ROUND(AU55,5)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ROUND(AZ55,2)</f>
        <v>0</v>
      </c>
      <c r="BA54" s="82">
        <f>ROUND(BA55,2)</f>
        <v>0</v>
      </c>
      <c r="BB54" s="82">
        <f>ROUND(BB55,2)</f>
        <v>0</v>
      </c>
      <c r="BC54" s="82">
        <f>ROUND(BC55,2)</f>
        <v>0</v>
      </c>
      <c r="BD54" s="84">
        <f>ROUND(BD55,2)</f>
        <v>0</v>
      </c>
      <c r="BS54" s="85" t="s">
        <v>72</v>
      </c>
      <c r="BT54" s="85" t="s">
        <v>73</v>
      </c>
      <c r="BU54" s="86" t="s">
        <v>74</v>
      </c>
      <c r="BV54" s="85" t="s">
        <v>75</v>
      </c>
      <c r="BW54" s="85" t="s">
        <v>5</v>
      </c>
      <c r="BX54" s="85" t="s">
        <v>76</v>
      </c>
      <c r="CL54" s="85" t="s">
        <v>19</v>
      </c>
    </row>
    <row r="55" spans="1:91" s="7" customFormat="1" ht="37.5" customHeight="1">
      <c r="A55" s="87" t="s">
        <v>77</v>
      </c>
      <c r="B55" s="88"/>
      <c r="C55" s="89"/>
      <c r="D55" s="355" t="s">
        <v>78</v>
      </c>
      <c r="E55" s="355"/>
      <c r="F55" s="355"/>
      <c r="G55" s="355"/>
      <c r="H55" s="355"/>
      <c r="I55" s="90"/>
      <c r="J55" s="355" t="s">
        <v>79</v>
      </c>
      <c r="K55" s="355"/>
      <c r="L55" s="355"/>
      <c r="M55" s="355"/>
      <c r="N55" s="355"/>
      <c r="O55" s="355"/>
      <c r="P55" s="355"/>
      <c r="Q55" s="355"/>
      <c r="R55" s="355"/>
      <c r="S55" s="355"/>
      <c r="T55" s="355"/>
      <c r="U55" s="355"/>
      <c r="V55" s="355"/>
      <c r="W55" s="355"/>
      <c r="X55" s="355"/>
      <c r="Y55" s="355"/>
      <c r="Z55" s="355"/>
      <c r="AA55" s="355"/>
      <c r="AB55" s="355"/>
      <c r="AC55" s="355"/>
      <c r="AD55" s="355"/>
      <c r="AE55" s="355"/>
      <c r="AF55" s="355"/>
      <c r="AG55" s="353">
        <f>'01 - Nový návrh - dřevěné...'!J30</f>
        <v>0</v>
      </c>
      <c r="AH55" s="354"/>
      <c r="AI55" s="354"/>
      <c r="AJ55" s="354"/>
      <c r="AK55" s="354"/>
      <c r="AL55" s="354"/>
      <c r="AM55" s="354"/>
      <c r="AN55" s="353">
        <f>SUM(AG55,AT55)</f>
        <v>0</v>
      </c>
      <c r="AO55" s="354"/>
      <c r="AP55" s="354"/>
      <c r="AQ55" s="91" t="s">
        <v>80</v>
      </c>
      <c r="AR55" s="92"/>
      <c r="AS55" s="93">
        <v>0</v>
      </c>
      <c r="AT55" s="94">
        <f>ROUND(SUM(AV55:AW55),2)</f>
        <v>0</v>
      </c>
      <c r="AU55" s="95">
        <f>'01 - Nový návrh - dřevěné...'!P92</f>
        <v>0</v>
      </c>
      <c r="AV55" s="94">
        <f>'01 - Nový návrh - dřevěné...'!J33</f>
        <v>0</v>
      </c>
      <c r="AW55" s="94">
        <f>'01 - Nový návrh - dřevěné...'!J34</f>
        <v>0</v>
      </c>
      <c r="AX55" s="94">
        <f>'01 - Nový návrh - dřevěné...'!J35</f>
        <v>0</v>
      </c>
      <c r="AY55" s="94">
        <f>'01 - Nový návrh - dřevěné...'!J36</f>
        <v>0</v>
      </c>
      <c r="AZ55" s="94">
        <f>'01 - Nový návrh - dřevěné...'!F33</f>
        <v>0</v>
      </c>
      <c r="BA55" s="94">
        <f>'01 - Nový návrh - dřevěné...'!F34</f>
        <v>0</v>
      </c>
      <c r="BB55" s="94">
        <f>'01 - Nový návrh - dřevěné...'!F35</f>
        <v>0</v>
      </c>
      <c r="BC55" s="94">
        <f>'01 - Nový návrh - dřevěné...'!F36</f>
        <v>0</v>
      </c>
      <c r="BD55" s="96">
        <f>'01 - Nový návrh - dřevěné...'!F37</f>
        <v>0</v>
      </c>
      <c r="BT55" s="97" t="s">
        <v>81</v>
      </c>
      <c r="BV55" s="97" t="s">
        <v>75</v>
      </c>
      <c r="BW55" s="97" t="s">
        <v>82</v>
      </c>
      <c r="BX55" s="97" t="s">
        <v>5</v>
      </c>
      <c r="CL55" s="97" t="s">
        <v>19</v>
      </c>
      <c r="CM55" s="97" t="s">
        <v>83</v>
      </c>
    </row>
    <row r="56" spans="1:57" s="2" customFormat="1" ht="30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0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s="2" customFormat="1" ht="6.95" customHeight="1">
      <c r="A57" s="35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</sheetData>
  <sheetProtection algorithmName="SHA-512" hashValue="SG/q4ZVAcFOzLKYXerwxZXWS4Oz1JeEokj4Cg72FBCiHLQpIbz8xfDrgD8b0nMW4MFuMsQUKKebO11va2dRFTg==" saltValue="ZdZwAzXMn7ZI4Kc9OhbtGp0lsrsQvnVJdv8Fx0oIfSkGqs+3B9awSkHEkU6kgyWHx6J9VbdgwscuU6+8wAIV4g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1 - Nový návrh - dřevěn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AT2" s="18" t="s">
        <v>82</v>
      </c>
    </row>
    <row r="3" spans="2:46" s="1" customFormat="1" ht="6.95" customHeight="1">
      <c r="B3" s="98"/>
      <c r="C3" s="99"/>
      <c r="D3" s="99"/>
      <c r="E3" s="99"/>
      <c r="F3" s="99"/>
      <c r="G3" s="99"/>
      <c r="H3" s="99"/>
      <c r="I3" s="99"/>
      <c r="J3" s="99"/>
      <c r="K3" s="99"/>
      <c r="L3" s="21"/>
      <c r="AT3" s="18" t="s">
        <v>83</v>
      </c>
    </row>
    <row r="4" spans="2:46" s="1" customFormat="1" ht="24.95" customHeight="1">
      <c r="B4" s="21"/>
      <c r="D4" s="100" t="s">
        <v>84</v>
      </c>
      <c r="L4" s="21"/>
      <c r="M4" s="10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2" t="s">
        <v>16</v>
      </c>
      <c r="L6" s="21"/>
    </row>
    <row r="7" spans="2:12" s="1" customFormat="1" ht="16.5" customHeight="1">
      <c r="B7" s="21"/>
      <c r="E7" s="359" t="str">
        <f>'Rekapitulace stavby'!K6</f>
        <v>Rekonstrukce hlediště letního kina v areálu Bojiště v Trutnově (celkový rozpočet)</v>
      </c>
      <c r="F7" s="360"/>
      <c r="G7" s="360"/>
      <c r="H7" s="360"/>
      <c r="L7" s="21"/>
    </row>
    <row r="8" spans="1:31" s="2" customFormat="1" ht="12" customHeight="1">
      <c r="A8" s="35"/>
      <c r="B8" s="40"/>
      <c r="C8" s="35"/>
      <c r="D8" s="102" t="s">
        <v>85</v>
      </c>
      <c r="E8" s="35"/>
      <c r="F8" s="35"/>
      <c r="G8" s="35"/>
      <c r="H8" s="35"/>
      <c r="I8" s="35"/>
      <c r="J8" s="35"/>
      <c r="K8" s="35"/>
      <c r="L8" s="103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1" t="s">
        <v>86</v>
      </c>
      <c r="F9" s="362"/>
      <c r="G9" s="362"/>
      <c r="H9" s="362"/>
      <c r="I9" s="35"/>
      <c r="J9" s="35"/>
      <c r="K9" s="35"/>
      <c r="L9" s="103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3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2" t="s">
        <v>18</v>
      </c>
      <c r="E11" s="35"/>
      <c r="F11" s="104" t="s">
        <v>19</v>
      </c>
      <c r="G11" s="35"/>
      <c r="H11" s="35"/>
      <c r="I11" s="102" t="s">
        <v>20</v>
      </c>
      <c r="J11" s="104" t="s">
        <v>19</v>
      </c>
      <c r="K11" s="35"/>
      <c r="L11" s="103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2" t="s">
        <v>21</v>
      </c>
      <c r="E12" s="35"/>
      <c r="F12" s="104" t="s">
        <v>22</v>
      </c>
      <c r="G12" s="35"/>
      <c r="H12" s="35"/>
      <c r="I12" s="102" t="s">
        <v>23</v>
      </c>
      <c r="J12" s="105" t="str">
        <f>'Rekapitulace stavby'!AN8</f>
        <v>27. 7. 2022</v>
      </c>
      <c r="K12" s="35"/>
      <c r="L12" s="103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3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2" t="s">
        <v>25</v>
      </c>
      <c r="E14" s="35"/>
      <c r="F14" s="35"/>
      <c r="G14" s="35"/>
      <c r="H14" s="35"/>
      <c r="I14" s="102" t="s">
        <v>26</v>
      </c>
      <c r="J14" s="104" t="str">
        <f>IF('Rekapitulace stavby'!AN10="","",'Rekapitulace stavby'!AN10)</f>
        <v>00278360</v>
      </c>
      <c r="K14" s="35"/>
      <c r="L14" s="103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tr">
        <f>IF('Rekapitulace stavby'!E11="","",'Rekapitulace stavby'!E11)</f>
        <v>Město Trutnov,Slovanské náměstí 165,541 16 Trutnov</v>
      </c>
      <c r="F15" s="35"/>
      <c r="G15" s="35"/>
      <c r="H15" s="35"/>
      <c r="I15" s="102" t="s">
        <v>29</v>
      </c>
      <c r="J15" s="104" t="str">
        <f>IF('Rekapitulace stavby'!AN11="","",'Rekapitulace stavby'!AN11)</f>
        <v/>
      </c>
      <c r="K15" s="35"/>
      <c r="L15" s="103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3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2" t="s">
        <v>30</v>
      </c>
      <c r="E17" s="35"/>
      <c r="F17" s="35"/>
      <c r="G17" s="35"/>
      <c r="H17" s="35"/>
      <c r="I17" s="102" t="s">
        <v>26</v>
      </c>
      <c r="J17" s="31" t="str">
        <f>'Rekapitulace stavby'!AN13</f>
        <v>Vyplň údaj</v>
      </c>
      <c r="K17" s="35"/>
      <c r="L17" s="103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3" t="str">
        <f>'Rekapitulace stavby'!E14</f>
        <v>Vyplň údaj</v>
      </c>
      <c r="F18" s="364"/>
      <c r="G18" s="364"/>
      <c r="H18" s="364"/>
      <c r="I18" s="102" t="s">
        <v>29</v>
      </c>
      <c r="J18" s="31" t="str">
        <f>'Rekapitulace stavby'!AN14</f>
        <v>Vyplň údaj</v>
      </c>
      <c r="K18" s="35"/>
      <c r="L18" s="103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3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2" t="s">
        <v>32</v>
      </c>
      <c r="E20" s="35"/>
      <c r="F20" s="35"/>
      <c r="G20" s="35"/>
      <c r="H20" s="35"/>
      <c r="I20" s="102" t="s">
        <v>26</v>
      </c>
      <c r="J20" s="104" t="str">
        <f>IF('Rekapitulace stavby'!AN16="","",'Rekapitulace stavby'!AN16)</f>
        <v>27490670</v>
      </c>
      <c r="K20" s="35"/>
      <c r="L20" s="103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tr">
        <f>IF('Rekapitulace stavby'!E17="","",'Rekapitulace stavby'!E17)</f>
        <v>RSU s.r.o., Voletinská 252, 541 03 Trutnov</v>
      </c>
      <c r="F21" s="35"/>
      <c r="G21" s="35"/>
      <c r="H21" s="35"/>
      <c r="I21" s="102" t="s">
        <v>29</v>
      </c>
      <c r="J21" s="104" t="str">
        <f>IF('Rekapitulace stavby'!AN17="","",'Rekapitulace stavby'!AN17)</f>
        <v/>
      </c>
      <c r="K21" s="35"/>
      <c r="L21" s="103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3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2" t="s">
        <v>36</v>
      </c>
      <c r="E23" s="35"/>
      <c r="F23" s="35"/>
      <c r="G23" s="35"/>
      <c r="H23" s="35"/>
      <c r="I23" s="102" t="s">
        <v>26</v>
      </c>
      <c r="J23" s="104" t="str">
        <f>IF('Rekapitulace stavby'!AN19="","",'Rekapitulace stavby'!AN19)</f>
        <v>27490670</v>
      </c>
      <c r="K23" s="35"/>
      <c r="L23" s="103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tr">
        <f>IF('Rekapitulace stavby'!E20="","",'Rekapitulace stavby'!E20)</f>
        <v>RSU s.r.o., Voletinská 252, 541 03 Trutnov</v>
      </c>
      <c r="F24" s="35"/>
      <c r="G24" s="35"/>
      <c r="H24" s="35"/>
      <c r="I24" s="102" t="s">
        <v>29</v>
      </c>
      <c r="J24" s="104" t="str">
        <f>IF('Rekapitulace stavby'!AN20="","",'Rekapitulace stavby'!AN20)</f>
        <v/>
      </c>
      <c r="K24" s="35"/>
      <c r="L24" s="103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3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2" t="s">
        <v>37</v>
      </c>
      <c r="E26" s="35"/>
      <c r="F26" s="35"/>
      <c r="G26" s="35"/>
      <c r="H26" s="35"/>
      <c r="I26" s="35"/>
      <c r="J26" s="35"/>
      <c r="K26" s="35"/>
      <c r="L26" s="103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06"/>
      <c r="B27" s="107"/>
      <c r="C27" s="106"/>
      <c r="D27" s="106"/>
      <c r="E27" s="365" t="s">
        <v>19</v>
      </c>
      <c r="F27" s="365"/>
      <c r="G27" s="365"/>
      <c r="H27" s="365"/>
      <c r="I27" s="106"/>
      <c r="J27" s="106"/>
      <c r="K27" s="106"/>
      <c r="L27" s="108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3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09"/>
      <c r="E29" s="109"/>
      <c r="F29" s="109"/>
      <c r="G29" s="109"/>
      <c r="H29" s="109"/>
      <c r="I29" s="109"/>
      <c r="J29" s="109"/>
      <c r="K29" s="109"/>
      <c r="L29" s="103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0" t="s">
        <v>39</v>
      </c>
      <c r="E30" s="35"/>
      <c r="F30" s="35"/>
      <c r="G30" s="35"/>
      <c r="H30" s="35"/>
      <c r="I30" s="35"/>
      <c r="J30" s="111">
        <f>ROUND(J92,2)</f>
        <v>0</v>
      </c>
      <c r="K30" s="35"/>
      <c r="L30" s="103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09"/>
      <c r="E31" s="109"/>
      <c r="F31" s="109"/>
      <c r="G31" s="109"/>
      <c r="H31" s="109"/>
      <c r="I31" s="109"/>
      <c r="J31" s="109"/>
      <c r="K31" s="109"/>
      <c r="L31" s="103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2" t="s">
        <v>41</v>
      </c>
      <c r="G32" s="35"/>
      <c r="H32" s="35"/>
      <c r="I32" s="112" t="s">
        <v>40</v>
      </c>
      <c r="J32" s="112" t="s">
        <v>42</v>
      </c>
      <c r="K32" s="35"/>
      <c r="L32" s="103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3" t="s">
        <v>43</v>
      </c>
      <c r="E33" s="102" t="s">
        <v>44</v>
      </c>
      <c r="F33" s="114">
        <f>ROUND((SUM(BE92:BE218)),2)</f>
        <v>0</v>
      </c>
      <c r="G33" s="35"/>
      <c r="H33" s="35"/>
      <c r="I33" s="115">
        <v>0.21</v>
      </c>
      <c r="J33" s="114">
        <f>ROUND(((SUM(BE92:BE218))*I33),2)</f>
        <v>0</v>
      </c>
      <c r="K33" s="35"/>
      <c r="L33" s="103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2" t="s">
        <v>45</v>
      </c>
      <c r="F34" s="114">
        <f>ROUND((SUM(BF92:BF218)),2)</f>
        <v>0</v>
      </c>
      <c r="G34" s="35"/>
      <c r="H34" s="35"/>
      <c r="I34" s="115">
        <v>0.15</v>
      </c>
      <c r="J34" s="114">
        <f>ROUND(((SUM(BF92:BF218))*I34),2)</f>
        <v>0</v>
      </c>
      <c r="K34" s="35"/>
      <c r="L34" s="103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2" t="s">
        <v>46</v>
      </c>
      <c r="F35" s="114">
        <f>ROUND((SUM(BG92:BG218)),2)</f>
        <v>0</v>
      </c>
      <c r="G35" s="35"/>
      <c r="H35" s="35"/>
      <c r="I35" s="115">
        <v>0.21</v>
      </c>
      <c r="J35" s="114">
        <f>0</f>
        <v>0</v>
      </c>
      <c r="K35" s="35"/>
      <c r="L35" s="103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2" t="s">
        <v>47</v>
      </c>
      <c r="F36" s="114">
        <f>ROUND((SUM(BH92:BH218)),2)</f>
        <v>0</v>
      </c>
      <c r="G36" s="35"/>
      <c r="H36" s="35"/>
      <c r="I36" s="115">
        <v>0.15</v>
      </c>
      <c r="J36" s="114">
        <f>0</f>
        <v>0</v>
      </c>
      <c r="K36" s="35"/>
      <c r="L36" s="103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2" t="s">
        <v>48</v>
      </c>
      <c r="F37" s="114">
        <f>ROUND((SUM(BI92:BI218)),2)</f>
        <v>0</v>
      </c>
      <c r="G37" s="35"/>
      <c r="H37" s="35"/>
      <c r="I37" s="115">
        <v>0</v>
      </c>
      <c r="J37" s="114">
        <f>0</f>
        <v>0</v>
      </c>
      <c r="K37" s="35"/>
      <c r="L37" s="103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3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16"/>
      <c r="D39" s="117" t="s">
        <v>49</v>
      </c>
      <c r="E39" s="118"/>
      <c r="F39" s="118"/>
      <c r="G39" s="119" t="s">
        <v>50</v>
      </c>
      <c r="H39" s="120" t="s">
        <v>51</v>
      </c>
      <c r="I39" s="118"/>
      <c r="J39" s="121">
        <f>SUM(J30:J37)</f>
        <v>0</v>
      </c>
      <c r="K39" s="122"/>
      <c r="L39" s="103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3"/>
      <c r="C40" s="124"/>
      <c r="D40" s="124"/>
      <c r="E40" s="124"/>
      <c r="F40" s="124"/>
      <c r="G40" s="124"/>
      <c r="H40" s="124"/>
      <c r="I40" s="124"/>
      <c r="J40" s="124"/>
      <c r="K40" s="124"/>
      <c r="L40" s="103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5"/>
      <c r="C44" s="126"/>
      <c r="D44" s="126"/>
      <c r="E44" s="126"/>
      <c r="F44" s="126"/>
      <c r="G44" s="126"/>
      <c r="H44" s="126"/>
      <c r="I44" s="126"/>
      <c r="J44" s="126"/>
      <c r="K44" s="126"/>
      <c r="L44" s="103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87</v>
      </c>
      <c r="D45" s="37"/>
      <c r="E45" s="37"/>
      <c r="F45" s="37"/>
      <c r="G45" s="37"/>
      <c r="H45" s="37"/>
      <c r="I45" s="37"/>
      <c r="J45" s="37"/>
      <c r="K45" s="37"/>
      <c r="L45" s="103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3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3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6" t="str">
        <f>E7</f>
        <v>Rekonstrukce hlediště letního kina v areálu Bojiště v Trutnově (celkový rozpočet)</v>
      </c>
      <c r="F48" s="367"/>
      <c r="G48" s="367"/>
      <c r="H48" s="367"/>
      <c r="I48" s="37"/>
      <c r="J48" s="37"/>
      <c r="K48" s="37"/>
      <c r="L48" s="103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85</v>
      </c>
      <c r="D49" s="37"/>
      <c r="E49" s="37"/>
      <c r="F49" s="37"/>
      <c r="G49" s="37"/>
      <c r="H49" s="37"/>
      <c r="I49" s="37"/>
      <c r="J49" s="37"/>
      <c r="K49" s="37"/>
      <c r="L49" s="103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38" t="str">
        <f>E9</f>
        <v>01 - Nový návrh - dřevěné lavičky na kovové konstrukci - varianta s rovnými řadami</v>
      </c>
      <c r="F50" s="368"/>
      <c r="G50" s="368"/>
      <c r="H50" s="368"/>
      <c r="I50" s="37"/>
      <c r="J50" s="37"/>
      <c r="K50" s="37"/>
      <c r="L50" s="103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3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27. 7. 2022</v>
      </c>
      <c r="K52" s="37"/>
      <c r="L52" s="103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3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40.15" customHeight="1">
      <c r="A54" s="35"/>
      <c r="B54" s="36"/>
      <c r="C54" s="30" t="s">
        <v>25</v>
      </c>
      <c r="D54" s="37"/>
      <c r="E54" s="37"/>
      <c r="F54" s="28" t="str">
        <f>E15</f>
        <v>Město Trutnov,Slovanské náměstí 165,541 16 Trutnov</v>
      </c>
      <c r="G54" s="37"/>
      <c r="H54" s="37"/>
      <c r="I54" s="30" t="s">
        <v>32</v>
      </c>
      <c r="J54" s="33" t="str">
        <f>E21</f>
        <v>RSU s.r.o., Voletinská 252, 541 03 Trutnov</v>
      </c>
      <c r="K54" s="37"/>
      <c r="L54" s="103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40.15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36</v>
      </c>
      <c r="J55" s="33" t="str">
        <f>E24</f>
        <v>RSU s.r.o., Voletinská 252, 541 03 Trutnov</v>
      </c>
      <c r="K55" s="37"/>
      <c r="L55" s="103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3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27" t="s">
        <v>88</v>
      </c>
      <c r="D57" s="128"/>
      <c r="E57" s="128"/>
      <c r="F57" s="128"/>
      <c r="G57" s="128"/>
      <c r="H57" s="128"/>
      <c r="I57" s="128"/>
      <c r="J57" s="129" t="s">
        <v>89</v>
      </c>
      <c r="K57" s="128"/>
      <c r="L57" s="103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3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0" t="s">
        <v>71</v>
      </c>
      <c r="D59" s="37"/>
      <c r="E59" s="37"/>
      <c r="F59" s="37"/>
      <c r="G59" s="37"/>
      <c r="H59" s="37"/>
      <c r="I59" s="37"/>
      <c r="J59" s="78">
        <f>J92</f>
        <v>0</v>
      </c>
      <c r="K59" s="37"/>
      <c r="L59" s="103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90</v>
      </c>
    </row>
    <row r="60" spans="2:12" s="9" customFormat="1" ht="24.95" customHeight="1">
      <c r="B60" s="131"/>
      <c r="C60" s="132"/>
      <c r="D60" s="133" t="s">
        <v>91</v>
      </c>
      <c r="E60" s="134"/>
      <c r="F60" s="134"/>
      <c r="G60" s="134"/>
      <c r="H60" s="134"/>
      <c r="I60" s="134"/>
      <c r="J60" s="135">
        <f>J93</f>
        <v>0</v>
      </c>
      <c r="K60" s="132"/>
      <c r="L60" s="136"/>
    </row>
    <row r="61" spans="2:12" s="10" customFormat="1" ht="19.9" customHeight="1">
      <c r="B61" s="137"/>
      <c r="C61" s="138"/>
      <c r="D61" s="139" t="s">
        <v>92</v>
      </c>
      <c r="E61" s="140"/>
      <c r="F61" s="140"/>
      <c r="G61" s="140"/>
      <c r="H61" s="140"/>
      <c r="I61" s="140"/>
      <c r="J61" s="141">
        <f>J94</f>
        <v>0</v>
      </c>
      <c r="K61" s="138"/>
      <c r="L61" s="142"/>
    </row>
    <row r="62" spans="2:12" s="10" customFormat="1" ht="19.9" customHeight="1">
      <c r="B62" s="137"/>
      <c r="C62" s="138"/>
      <c r="D62" s="139" t="s">
        <v>93</v>
      </c>
      <c r="E62" s="140"/>
      <c r="F62" s="140"/>
      <c r="G62" s="140"/>
      <c r="H62" s="140"/>
      <c r="I62" s="140"/>
      <c r="J62" s="141">
        <f>J135</f>
        <v>0</v>
      </c>
      <c r="K62" s="138"/>
      <c r="L62" s="142"/>
    </row>
    <row r="63" spans="2:12" s="10" customFormat="1" ht="19.9" customHeight="1">
      <c r="B63" s="137"/>
      <c r="C63" s="138"/>
      <c r="D63" s="139" t="s">
        <v>94</v>
      </c>
      <c r="E63" s="140"/>
      <c r="F63" s="140"/>
      <c r="G63" s="140"/>
      <c r="H63" s="140"/>
      <c r="I63" s="140"/>
      <c r="J63" s="141">
        <f>J160</f>
        <v>0</v>
      </c>
      <c r="K63" s="138"/>
      <c r="L63" s="142"/>
    </row>
    <row r="64" spans="2:12" s="10" customFormat="1" ht="19.9" customHeight="1">
      <c r="B64" s="137"/>
      <c r="C64" s="138"/>
      <c r="D64" s="139" t="s">
        <v>95</v>
      </c>
      <c r="E64" s="140"/>
      <c r="F64" s="140"/>
      <c r="G64" s="140"/>
      <c r="H64" s="140"/>
      <c r="I64" s="140"/>
      <c r="J64" s="141">
        <f>J177</f>
        <v>0</v>
      </c>
      <c r="K64" s="138"/>
      <c r="L64" s="142"/>
    </row>
    <row r="65" spans="2:12" s="10" customFormat="1" ht="19.9" customHeight="1">
      <c r="B65" s="137"/>
      <c r="C65" s="138"/>
      <c r="D65" s="139" t="s">
        <v>96</v>
      </c>
      <c r="E65" s="140"/>
      <c r="F65" s="140"/>
      <c r="G65" s="140"/>
      <c r="H65" s="140"/>
      <c r="I65" s="140"/>
      <c r="J65" s="141">
        <f>J196</f>
        <v>0</v>
      </c>
      <c r="K65" s="138"/>
      <c r="L65" s="142"/>
    </row>
    <row r="66" spans="2:12" s="9" customFormat="1" ht="24.95" customHeight="1">
      <c r="B66" s="131"/>
      <c r="C66" s="132"/>
      <c r="D66" s="133" t="s">
        <v>97</v>
      </c>
      <c r="E66" s="134"/>
      <c r="F66" s="134"/>
      <c r="G66" s="134"/>
      <c r="H66" s="134"/>
      <c r="I66" s="134"/>
      <c r="J66" s="135">
        <f>J199</f>
        <v>0</v>
      </c>
      <c r="K66" s="132"/>
      <c r="L66" s="136"/>
    </row>
    <row r="67" spans="2:12" s="10" customFormat="1" ht="19.9" customHeight="1">
      <c r="B67" s="137"/>
      <c r="C67" s="138"/>
      <c r="D67" s="139" t="s">
        <v>98</v>
      </c>
      <c r="E67" s="140"/>
      <c r="F67" s="140"/>
      <c r="G67" s="140"/>
      <c r="H67" s="140"/>
      <c r="I67" s="140"/>
      <c r="J67" s="141">
        <f>J200</f>
        <v>0</v>
      </c>
      <c r="K67" s="138"/>
      <c r="L67" s="142"/>
    </row>
    <row r="68" spans="2:12" s="9" customFormat="1" ht="24.95" customHeight="1">
      <c r="B68" s="131"/>
      <c r="C68" s="132"/>
      <c r="D68" s="133" t="s">
        <v>99</v>
      </c>
      <c r="E68" s="134"/>
      <c r="F68" s="134"/>
      <c r="G68" s="134"/>
      <c r="H68" s="134"/>
      <c r="I68" s="134"/>
      <c r="J68" s="135">
        <f>J210</f>
        <v>0</v>
      </c>
      <c r="K68" s="132"/>
      <c r="L68" s="136"/>
    </row>
    <row r="69" spans="2:12" s="10" customFormat="1" ht="19.9" customHeight="1">
      <c r="B69" s="137"/>
      <c r="C69" s="138"/>
      <c r="D69" s="139" t="s">
        <v>100</v>
      </c>
      <c r="E69" s="140"/>
      <c r="F69" s="140"/>
      <c r="G69" s="140"/>
      <c r="H69" s="140"/>
      <c r="I69" s="140"/>
      <c r="J69" s="141">
        <f>J211</f>
        <v>0</v>
      </c>
      <c r="K69" s="138"/>
      <c r="L69" s="142"/>
    </row>
    <row r="70" spans="2:12" s="10" customFormat="1" ht="19.9" customHeight="1">
      <c r="B70" s="137"/>
      <c r="C70" s="138"/>
      <c r="D70" s="139" t="s">
        <v>101</v>
      </c>
      <c r="E70" s="140"/>
      <c r="F70" s="140"/>
      <c r="G70" s="140"/>
      <c r="H70" s="140"/>
      <c r="I70" s="140"/>
      <c r="J70" s="141">
        <f>J213</f>
        <v>0</v>
      </c>
      <c r="K70" s="138"/>
      <c r="L70" s="142"/>
    </row>
    <row r="71" spans="2:12" s="10" customFormat="1" ht="19.9" customHeight="1">
      <c r="B71" s="137"/>
      <c r="C71" s="138"/>
      <c r="D71" s="139" t="s">
        <v>102</v>
      </c>
      <c r="E71" s="140"/>
      <c r="F71" s="140"/>
      <c r="G71" s="140"/>
      <c r="H71" s="140"/>
      <c r="I71" s="140"/>
      <c r="J71" s="141">
        <f>J215</f>
        <v>0</v>
      </c>
      <c r="K71" s="138"/>
      <c r="L71" s="142"/>
    </row>
    <row r="72" spans="2:12" s="10" customFormat="1" ht="19.9" customHeight="1">
      <c r="B72" s="137"/>
      <c r="C72" s="138"/>
      <c r="D72" s="139" t="s">
        <v>103</v>
      </c>
      <c r="E72" s="140"/>
      <c r="F72" s="140"/>
      <c r="G72" s="140"/>
      <c r="H72" s="140"/>
      <c r="I72" s="140"/>
      <c r="J72" s="141">
        <f>J217</f>
        <v>0</v>
      </c>
      <c r="K72" s="138"/>
      <c r="L72" s="142"/>
    </row>
    <row r="73" spans="1:31" s="2" customFormat="1" ht="21.75" customHeight="1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103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48"/>
      <c r="C74" s="49"/>
      <c r="D74" s="49"/>
      <c r="E74" s="49"/>
      <c r="F74" s="49"/>
      <c r="G74" s="49"/>
      <c r="H74" s="49"/>
      <c r="I74" s="49"/>
      <c r="J74" s="49"/>
      <c r="K74" s="49"/>
      <c r="L74" s="103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8" spans="1:31" s="2" customFormat="1" ht="6.95" customHeight="1">
      <c r="A78" s="35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103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4.95" customHeight="1">
      <c r="A79" s="35"/>
      <c r="B79" s="36"/>
      <c r="C79" s="24" t="s">
        <v>104</v>
      </c>
      <c r="D79" s="37"/>
      <c r="E79" s="37"/>
      <c r="F79" s="37"/>
      <c r="G79" s="37"/>
      <c r="H79" s="37"/>
      <c r="I79" s="37"/>
      <c r="J79" s="37"/>
      <c r="K79" s="37"/>
      <c r="L79" s="103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3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16</v>
      </c>
      <c r="D81" s="37"/>
      <c r="E81" s="37"/>
      <c r="F81" s="37"/>
      <c r="G81" s="37"/>
      <c r="H81" s="37"/>
      <c r="I81" s="37"/>
      <c r="J81" s="37"/>
      <c r="K81" s="37"/>
      <c r="L81" s="103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6.5" customHeight="1">
      <c r="A82" s="35"/>
      <c r="B82" s="36"/>
      <c r="C82" s="37"/>
      <c r="D82" s="37"/>
      <c r="E82" s="366" t="str">
        <f>E7</f>
        <v>Rekonstrukce hlediště letního kina v areálu Bojiště v Trutnově (celkový rozpočet)</v>
      </c>
      <c r="F82" s="367"/>
      <c r="G82" s="367"/>
      <c r="H82" s="367"/>
      <c r="I82" s="37"/>
      <c r="J82" s="37"/>
      <c r="K82" s="37"/>
      <c r="L82" s="103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30" t="s">
        <v>85</v>
      </c>
      <c r="D83" s="37"/>
      <c r="E83" s="37"/>
      <c r="F83" s="37"/>
      <c r="G83" s="37"/>
      <c r="H83" s="37"/>
      <c r="I83" s="37"/>
      <c r="J83" s="37"/>
      <c r="K83" s="37"/>
      <c r="L83" s="103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6.5" customHeight="1">
      <c r="A84" s="35"/>
      <c r="B84" s="36"/>
      <c r="C84" s="37"/>
      <c r="D84" s="37"/>
      <c r="E84" s="338" t="str">
        <f>E9</f>
        <v>01 - Nový návrh - dřevěné lavičky na kovové konstrukci - varianta s rovnými řadami</v>
      </c>
      <c r="F84" s="368"/>
      <c r="G84" s="368"/>
      <c r="H84" s="368"/>
      <c r="I84" s="37"/>
      <c r="J84" s="37"/>
      <c r="K84" s="37"/>
      <c r="L84" s="103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6.9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03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21</v>
      </c>
      <c r="D86" s="37"/>
      <c r="E86" s="37"/>
      <c r="F86" s="28" t="str">
        <f>F12</f>
        <v xml:space="preserve"> </v>
      </c>
      <c r="G86" s="37"/>
      <c r="H86" s="37"/>
      <c r="I86" s="30" t="s">
        <v>23</v>
      </c>
      <c r="J86" s="60" t="str">
        <f>IF(J12="","",J12)</f>
        <v>27. 7. 2022</v>
      </c>
      <c r="K86" s="37"/>
      <c r="L86" s="103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6.95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103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40.15" customHeight="1">
      <c r="A88" s="35"/>
      <c r="B88" s="36"/>
      <c r="C88" s="30" t="s">
        <v>25</v>
      </c>
      <c r="D88" s="37"/>
      <c r="E88" s="37"/>
      <c r="F88" s="28" t="str">
        <f>E15</f>
        <v>Město Trutnov,Slovanské náměstí 165,541 16 Trutnov</v>
      </c>
      <c r="G88" s="37"/>
      <c r="H88" s="37"/>
      <c r="I88" s="30" t="s">
        <v>32</v>
      </c>
      <c r="J88" s="33" t="str">
        <f>E21</f>
        <v>RSU s.r.o., Voletinská 252, 541 03 Trutnov</v>
      </c>
      <c r="K88" s="37"/>
      <c r="L88" s="103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40.15" customHeight="1">
      <c r="A89" s="35"/>
      <c r="B89" s="36"/>
      <c r="C89" s="30" t="s">
        <v>30</v>
      </c>
      <c r="D89" s="37"/>
      <c r="E89" s="37"/>
      <c r="F89" s="28" t="str">
        <f>IF(E18="","",E18)</f>
        <v>Vyplň údaj</v>
      </c>
      <c r="G89" s="37"/>
      <c r="H89" s="37"/>
      <c r="I89" s="30" t="s">
        <v>36</v>
      </c>
      <c r="J89" s="33" t="str">
        <f>E24</f>
        <v>RSU s.r.o., Voletinská 252, 541 03 Trutnov</v>
      </c>
      <c r="K89" s="37"/>
      <c r="L89" s="103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0.3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103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11" customFormat="1" ht="29.25" customHeight="1">
      <c r="A91" s="143"/>
      <c r="B91" s="144"/>
      <c r="C91" s="145" t="s">
        <v>105</v>
      </c>
      <c r="D91" s="146" t="s">
        <v>58</v>
      </c>
      <c r="E91" s="146" t="s">
        <v>54</v>
      </c>
      <c r="F91" s="146" t="s">
        <v>55</v>
      </c>
      <c r="G91" s="146" t="s">
        <v>106</v>
      </c>
      <c r="H91" s="146" t="s">
        <v>107</v>
      </c>
      <c r="I91" s="146" t="s">
        <v>108</v>
      </c>
      <c r="J91" s="146" t="s">
        <v>89</v>
      </c>
      <c r="K91" s="147" t="s">
        <v>109</v>
      </c>
      <c r="L91" s="148"/>
      <c r="M91" s="69" t="s">
        <v>19</v>
      </c>
      <c r="N91" s="70" t="s">
        <v>43</v>
      </c>
      <c r="O91" s="70" t="s">
        <v>110</v>
      </c>
      <c r="P91" s="70" t="s">
        <v>111</v>
      </c>
      <c r="Q91" s="70" t="s">
        <v>112</v>
      </c>
      <c r="R91" s="70" t="s">
        <v>113</v>
      </c>
      <c r="S91" s="70" t="s">
        <v>114</v>
      </c>
      <c r="T91" s="71" t="s">
        <v>115</v>
      </c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</row>
    <row r="92" spans="1:63" s="2" customFormat="1" ht="22.9" customHeight="1">
      <c r="A92" s="35"/>
      <c r="B92" s="36"/>
      <c r="C92" s="76" t="s">
        <v>116</v>
      </c>
      <c r="D92" s="37"/>
      <c r="E92" s="37"/>
      <c r="F92" s="37"/>
      <c r="G92" s="37"/>
      <c r="H92" s="37"/>
      <c r="I92" s="37"/>
      <c r="J92" s="149">
        <f>BK92</f>
        <v>0</v>
      </c>
      <c r="K92" s="37"/>
      <c r="L92" s="40"/>
      <c r="M92" s="72"/>
      <c r="N92" s="150"/>
      <c r="O92" s="73"/>
      <c r="P92" s="151">
        <f>P93+P199+P210</f>
        <v>0</v>
      </c>
      <c r="Q92" s="73"/>
      <c r="R92" s="151">
        <f>R93+R199+R210</f>
        <v>743.34645</v>
      </c>
      <c r="S92" s="73"/>
      <c r="T92" s="152">
        <f>T93+T199+T210</f>
        <v>686.45925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72</v>
      </c>
      <c r="AU92" s="18" t="s">
        <v>90</v>
      </c>
      <c r="BK92" s="153">
        <f>BK93+BK199+BK210</f>
        <v>0</v>
      </c>
    </row>
    <row r="93" spans="2:63" s="12" customFormat="1" ht="25.9" customHeight="1">
      <c r="B93" s="154"/>
      <c r="C93" s="155"/>
      <c r="D93" s="156" t="s">
        <v>72</v>
      </c>
      <c r="E93" s="157" t="s">
        <v>117</v>
      </c>
      <c r="F93" s="157" t="s">
        <v>118</v>
      </c>
      <c r="G93" s="155"/>
      <c r="H93" s="155"/>
      <c r="I93" s="158"/>
      <c r="J93" s="159">
        <f>BK93</f>
        <v>0</v>
      </c>
      <c r="K93" s="155"/>
      <c r="L93" s="160"/>
      <c r="M93" s="161"/>
      <c r="N93" s="162"/>
      <c r="O93" s="162"/>
      <c r="P93" s="163">
        <f>P94+P135+P160+P177+P196</f>
        <v>0</v>
      </c>
      <c r="Q93" s="162"/>
      <c r="R93" s="163">
        <f>R94+R135+R160+R177+R196</f>
        <v>743.34645</v>
      </c>
      <c r="S93" s="162"/>
      <c r="T93" s="164">
        <f>T94+T135+T160+T177+T196</f>
        <v>666.56625</v>
      </c>
      <c r="AR93" s="165" t="s">
        <v>81</v>
      </c>
      <c r="AT93" s="166" t="s">
        <v>72</v>
      </c>
      <c r="AU93" s="166" t="s">
        <v>73</v>
      </c>
      <c r="AY93" s="165" t="s">
        <v>119</v>
      </c>
      <c r="BK93" s="167">
        <f>BK94+BK135+BK160+BK177+BK196</f>
        <v>0</v>
      </c>
    </row>
    <row r="94" spans="2:63" s="12" customFormat="1" ht="22.9" customHeight="1">
      <c r="B94" s="154"/>
      <c r="C94" s="155"/>
      <c r="D94" s="156" t="s">
        <v>72</v>
      </c>
      <c r="E94" s="168" t="s">
        <v>81</v>
      </c>
      <c r="F94" s="168" t="s">
        <v>120</v>
      </c>
      <c r="G94" s="155"/>
      <c r="H94" s="155"/>
      <c r="I94" s="158"/>
      <c r="J94" s="169">
        <f>BK94</f>
        <v>0</v>
      </c>
      <c r="K94" s="155"/>
      <c r="L94" s="160"/>
      <c r="M94" s="161"/>
      <c r="N94" s="162"/>
      <c r="O94" s="162"/>
      <c r="P94" s="163">
        <f>SUM(P95:P134)</f>
        <v>0</v>
      </c>
      <c r="Q94" s="162"/>
      <c r="R94" s="163">
        <f>SUM(R95:R134)</f>
        <v>0</v>
      </c>
      <c r="S94" s="162"/>
      <c r="T94" s="164">
        <f>SUM(T95:T134)</f>
        <v>666.56625</v>
      </c>
      <c r="AR94" s="165" t="s">
        <v>81</v>
      </c>
      <c r="AT94" s="166" t="s">
        <v>72</v>
      </c>
      <c r="AU94" s="166" t="s">
        <v>81</v>
      </c>
      <c r="AY94" s="165" t="s">
        <v>119</v>
      </c>
      <c r="BK94" s="167">
        <f>SUM(BK95:BK134)</f>
        <v>0</v>
      </c>
    </row>
    <row r="95" spans="1:65" s="2" customFormat="1" ht="37.9" customHeight="1">
      <c r="A95" s="35"/>
      <c r="B95" s="36"/>
      <c r="C95" s="170" t="s">
        <v>121</v>
      </c>
      <c r="D95" s="170" t="s">
        <v>122</v>
      </c>
      <c r="E95" s="171" t="s">
        <v>123</v>
      </c>
      <c r="F95" s="172" t="s">
        <v>124</v>
      </c>
      <c r="G95" s="173" t="s">
        <v>125</v>
      </c>
      <c r="H95" s="174">
        <v>240</v>
      </c>
      <c r="I95" s="175"/>
      <c r="J95" s="176">
        <f>ROUND(I95*H95,2)</f>
        <v>0</v>
      </c>
      <c r="K95" s="172" t="s">
        <v>126</v>
      </c>
      <c r="L95" s="40"/>
      <c r="M95" s="177" t="s">
        <v>19</v>
      </c>
      <c r="N95" s="178" t="s">
        <v>44</v>
      </c>
      <c r="O95" s="65"/>
      <c r="P95" s="179">
        <f>O95*H95</f>
        <v>0</v>
      </c>
      <c r="Q95" s="179">
        <v>0</v>
      </c>
      <c r="R95" s="179">
        <f>Q95*H95</f>
        <v>0</v>
      </c>
      <c r="S95" s="179">
        <v>0.44</v>
      </c>
      <c r="T95" s="180">
        <f>S95*H95</f>
        <v>105.6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1" t="s">
        <v>127</v>
      </c>
      <c r="AT95" s="181" t="s">
        <v>122</v>
      </c>
      <c r="AU95" s="181" t="s">
        <v>83</v>
      </c>
      <c r="AY95" s="18" t="s">
        <v>119</v>
      </c>
      <c r="BE95" s="182">
        <f>IF(N95="základní",J95,0)</f>
        <v>0</v>
      </c>
      <c r="BF95" s="182">
        <f>IF(N95="snížená",J95,0)</f>
        <v>0</v>
      </c>
      <c r="BG95" s="182">
        <f>IF(N95="zákl. přenesená",J95,0)</f>
        <v>0</v>
      </c>
      <c r="BH95" s="182">
        <f>IF(N95="sníž. přenesená",J95,0)</f>
        <v>0</v>
      </c>
      <c r="BI95" s="182">
        <f>IF(N95="nulová",J95,0)</f>
        <v>0</v>
      </c>
      <c r="BJ95" s="18" t="s">
        <v>81</v>
      </c>
      <c r="BK95" s="182">
        <f>ROUND(I95*H95,2)</f>
        <v>0</v>
      </c>
      <c r="BL95" s="18" t="s">
        <v>127</v>
      </c>
      <c r="BM95" s="181" t="s">
        <v>128</v>
      </c>
    </row>
    <row r="96" spans="1:47" s="2" customFormat="1" ht="11.25">
      <c r="A96" s="35"/>
      <c r="B96" s="36"/>
      <c r="C96" s="37"/>
      <c r="D96" s="183" t="s">
        <v>129</v>
      </c>
      <c r="E96" s="37"/>
      <c r="F96" s="184" t="s">
        <v>130</v>
      </c>
      <c r="G96" s="37"/>
      <c r="H96" s="37"/>
      <c r="I96" s="185"/>
      <c r="J96" s="37"/>
      <c r="K96" s="37"/>
      <c r="L96" s="40"/>
      <c r="M96" s="186"/>
      <c r="N96" s="187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129</v>
      </c>
      <c r="AU96" s="18" t="s">
        <v>83</v>
      </c>
    </row>
    <row r="97" spans="2:51" s="13" customFormat="1" ht="11.25">
      <c r="B97" s="188"/>
      <c r="C97" s="189"/>
      <c r="D97" s="190" t="s">
        <v>131</v>
      </c>
      <c r="E97" s="191" t="s">
        <v>19</v>
      </c>
      <c r="F97" s="192" t="s">
        <v>132</v>
      </c>
      <c r="G97" s="189"/>
      <c r="H97" s="193">
        <v>240</v>
      </c>
      <c r="I97" s="194"/>
      <c r="J97" s="189"/>
      <c r="K97" s="189"/>
      <c r="L97" s="195"/>
      <c r="M97" s="196"/>
      <c r="N97" s="197"/>
      <c r="O97" s="197"/>
      <c r="P97" s="197"/>
      <c r="Q97" s="197"/>
      <c r="R97" s="197"/>
      <c r="S97" s="197"/>
      <c r="T97" s="198"/>
      <c r="AT97" s="199" t="s">
        <v>131</v>
      </c>
      <c r="AU97" s="199" t="s">
        <v>83</v>
      </c>
      <c r="AV97" s="13" t="s">
        <v>83</v>
      </c>
      <c r="AW97" s="13" t="s">
        <v>35</v>
      </c>
      <c r="AX97" s="13" t="s">
        <v>81</v>
      </c>
      <c r="AY97" s="199" t="s">
        <v>119</v>
      </c>
    </row>
    <row r="98" spans="1:65" s="2" customFormat="1" ht="37.9" customHeight="1">
      <c r="A98" s="35"/>
      <c r="B98" s="36"/>
      <c r="C98" s="170" t="s">
        <v>133</v>
      </c>
      <c r="D98" s="170" t="s">
        <v>122</v>
      </c>
      <c r="E98" s="171" t="s">
        <v>134</v>
      </c>
      <c r="F98" s="172" t="s">
        <v>135</v>
      </c>
      <c r="G98" s="173" t="s">
        <v>125</v>
      </c>
      <c r="H98" s="174">
        <v>1259</v>
      </c>
      <c r="I98" s="175"/>
      <c r="J98" s="176">
        <f>ROUND(I98*H98,2)</f>
        <v>0</v>
      </c>
      <c r="K98" s="172" t="s">
        <v>126</v>
      </c>
      <c r="L98" s="40"/>
      <c r="M98" s="177" t="s">
        <v>19</v>
      </c>
      <c r="N98" s="178" t="s">
        <v>44</v>
      </c>
      <c r="O98" s="65"/>
      <c r="P98" s="179">
        <f>O98*H98</f>
        <v>0</v>
      </c>
      <c r="Q98" s="179">
        <v>0</v>
      </c>
      <c r="R98" s="179">
        <f>Q98*H98</f>
        <v>0</v>
      </c>
      <c r="S98" s="179">
        <v>0.29</v>
      </c>
      <c r="T98" s="180">
        <f>S98*H98</f>
        <v>365.10999999999996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1" t="s">
        <v>127</v>
      </c>
      <c r="AT98" s="181" t="s">
        <v>122</v>
      </c>
      <c r="AU98" s="181" t="s">
        <v>83</v>
      </c>
      <c r="AY98" s="18" t="s">
        <v>119</v>
      </c>
      <c r="BE98" s="182">
        <f>IF(N98="základní",J98,0)</f>
        <v>0</v>
      </c>
      <c r="BF98" s="182">
        <f>IF(N98="snížená",J98,0)</f>
        <v>0</v>
      </c>
      <c r="BG98" s="182">
        <f>IF(N98="zákl. přenesená",J98,0)</f>
        <v>0</v>
      </c>
      <c r="BH98" s="182">
        <f>IF(N98="sníž. přenesená",J98,0)</f>
        <v>0</v>
      </c>
      <c r="BI98" s="182">
        <f>IF(N98="nulová",J98,0)</f>
        <v>0</v>
      </c>
      <c r="BJ98" s="18" t="s">
        <v>81</v>
      </c>
      <c r="BK98" s="182">
        <f>ROUND(I98*H98,2)</f>
        <v>0</v>
      </c>
      <c r="BL98" s="18" t="s">
        <v>127</v>
      </c>
      <c r="BM98" s="181" t="s">
        <v>136</v>
      </c>
    </row>
    <row r="99" spans="1:47" s="2" customFormat="1" ht="11.25">
      <c r="A99" s="35"/>
      <c r="B99" s="36"/>
      <c r="C99" s="37"/>
      <c r="D99" s="183" t="s">
        <v>129</v>
      </c>
      <c r="E99" s="37"/>
      <c r="F99" s="184" t="s">
        <v>137</v>
      </c>
      <c r="G99" s="37"/>
      <c r="H99" s="37"/>
      <c r="I99" s="185"/>
      <c r="J99" s="37"/>
      <c r="K99" s="37"/>
      <c r="L99" s="40"/>
      <c r="M99" s="186"/>
      <c r="N99" s="187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129</v>
      </c>
      <c r="AU99" s="18" t="s">
        <v>83</v>
      </c>
    </row>
    <row r="100" spans="2:51" s="13" customFormat="1" ht="11.25">
      <c r="B100" s="188"/>
      <c r="C100" s="189"/>
      <c r="D100" s="190" t="s">
        <v>131</v>
      </c>
      <c r="E100" s="191" t="s">
        <v>19</v>
      </c>
      <c r="F100" s="192" t="s">
        <v>138</v>
      </c>
      <c r="G100" s="189"/>
      <c r="H100" s="193">
        <v>874</v>
      </c>
      <c r="I100" s="194"/>
      <c r="J100" s="189"/>
      <c r="K100" s="189"/>
      <c r="L100" s="195"/>
      <c r="M100" s="196"/>
      <c r="N100" s="197"/>
      <c r="O100" s="197"/>
      <c r="P100" s="197"/>
      <c r="Q100" s="197"/>
      <c r="R100" s="197"/>
      <c r="S100" s="197"/>
      <c r="T100" s="198"/>
      <c r="AT100" s="199" t="s">
        <v>131</v>
      </c>
      <c r="AU100" s="199" t="s">
        <v>83</v>
      </c>
      <c r="AV100" s="13" t="s">
        <v>83</v>
      </c>
      <c r="AW100" s="13" t="s">
        <v>35</v>
      </c>
      <c r="AX100" s="13" t="s">
        <v>73</v>
      </c>
      <c r="AY100" s="199" t="s">
        <v>119</v>
      </c>
    </row>
    <row r="101" spans="2:51" s="13" customFormat="1" ht="11.25">
      <c r="B101" s="188"/>
      <c r="C101" s="189"/>
      <c r="D101" s="190" t="s">
        <v>131</v>
      </c>
      <c r="E101" s="191" t="s">
        <v>19</v>
      </c>
      <c r="F101" s="192" t="s">
        <v>139</v>
      </c>
      <c r="G101" s="189"/>
      <c r="H101" s="193">
        <v>385</v>
      </c>
      <c r="I101" s="194"/>
      <c r="J101" s="189"/>
      <c r="K101" s="189"/>
      <c r="L101" s="195"/>
      <c r="M101" s="196"/>
      <c r="N101" s="197"/>
      <c r="O101" s="197"/>
      <c r="P101" s="197"/>
      <c r="Q101" s="197"/>
      <c r="R101" s="197"/>
      <c r="S101" s="197"/>
      <c r="T101" s="198"/>
      <c r="AT101" s="199" t="s">
        <v>131</v>
      </c>
      <c r="AU101" s="199" t="s">
        <v>83</v>
      </c>
      <c r="AV101" s="13" t="s">
        <v>83</v>
      </c>
      <c r="AW101" s="13" t="s">
        <v>35</v>
      </c>
      <c r="AX101" s="13" t="s">
        <v>73</v>
      </c>
      <c r="AY101" s="199" t="s">
        <v>119</v>
      </c>
    </row>
    <row r="102" spans="2:51" s="14" customFormat="1" ht="11.25">
      <c r="B102" s="200"/>
      <c r="C102" s="201"/>
      <c r="D102" s="190" t="s">
        <v>131</v>
      </c>
      <c r="E102" s="202" t="s">
        <v>19</v>
      </c>
      <c r="F102" s="203" t="s">
        <v>140</v>
      </c>
      <c r="G102" s="201"/>
      <c r="H102" s="204">
        <v>1259</v>
      </c>
      <c r="I102" s="205"/>
      <c r="J102" s="201"/>
      <c r="K102" s="201"/>
      <c r="L102" s="206"/>
      <c r="M102" s="207"/>
      <c r="N102" s="208"/>
      <c r="O102" s="208"/>
      <c r="P102" s="208"/>
      <c r="Q102" s="208"/>
      <c r="R102" s="208"/>
      <c r="S102" s="208"/>
      <c r="T102" s="209"/>
      <c r="AT102" s="210" t="s">
        <v>131</v>
      </c>
      <c r="AU102" s="210" t="s">
        <v>83</v>
      </c>
      <c r="AV102" s="14" t="s">
        <v>127</v>
      </c>
      <c r="AW102" s="14" t="s">
        <v>35</v>
      </c>
      <c r="AX102" s="14" t="s">
        <v>81</v>
      </c>
      <c r="AY102" s="210" t="s">
        <v>119</v>
      </c>
    </row>
    <row r="103" spans="1:65" s="2" customFormat="1" ht="24.2" customHeight="1">
      <c r="A103" s="35"/>
      <c r="B103" s="36"/>
      <c r="C103" s="170" t="s">
        <v>141</v>
      </c>
      <c r="D103" s="170" t="s">
        <v>122</v>
      </c>
      <c r="E103" s="171" t="s">
        <v>142</v>
      </c>
      <c r="F103" s="172" t="s">
        <v>143</v>
      </c>
      <c r="G103" s="173" t="s">
        <v>144</v>
      </c>
      <c r="H103" s="174">
        <v>845.25</v>
      </c>
      <c r="I103" s="175"/>
      <c r="J103" s="176">
        <f>ROUND(I103*H103,2)</f>
        <v>0</v>
      </c>
      <c r="K103" s="172" t="s">
        <v>126</v>
      </c>
      <c r="L103" s="40"/>
      <c r="M103" s="177" t="s">
        <v>19</v>
      </c>
      <c r="N103" s="178" t="s">
        <v>44</v>
      </c>
      <c r="O103" s="65"/>
      <c r="P103" s="179">
        <f>O103*H103</f>
        <v>0</v>
      </c>
      <c r="Q103" s="179">
        <v>0</v>
      </c>
      <c r="R103" s="179">
        <f>Q103*H103</f>
        <v>0</v>
      </c>
      <c r="S103" s="179">
        <v>0.205</v>
      </c>
      <c r="T103" s="180">
        <f>S103*H103</f>
        <v>173.27624999999998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1" t="s">
        <v>127</v>
      </c>
      <c r="AT103" s="181" t="s">
        <v>122</v>
      </c>
      <c r="AU103" s="181" t="s">
        <v>83</v>
      </c>
      <c r="AY103" s="18" t="s">
        <v>119</v>
      </c>
      <c r="BE103" s="182">
        <f>IF(N103="základní",J103,0)</f>
        <v>0</v>
      </c>
      <c r="BF103" s="182">
        <f>IF(N103="snížená",J103,0)</f>
        <v>0</v>
      </c>
      <c r="BG103" s="182">
        <f>IF(N103="zákl. přenesená",J103,0)</f>
        <v>0</v>
      </c>
      <c r="BH103" s="182">
        <f>IF(N103="sníž. přenesená",J103,0)</f>
        <v>0</v>
      </c>
      <c r="BI103" s="182">
        <f>IF(N103="nulová",J103,0)</f>
        <v>0</v>
      </c>
      <c r="BJ103" s="18" t="s">
        <v>81</v>
      </c>
      <c r="BK103" s="182">
        <f>ROUND(I103*H103,2)</f>
        <v>0</v>
      </c>
      <c r="BL103" s="18" t="s">
        <v>127</v>
      </c>
      <c r="BM103" s="181" t="s">
        <v>145</v>
      </c>
    </row>
    <row r="104" spans="1:47" s="2" customFormat="1" ht="11.25">
      <c r="A104" s="35"/>
      <c r="B104" s="36"/>
      <c r="C104" s="37"/>
      <c r="D104" s="183" t="s">
        <v>129</v>
      </c>
      <c r="E104" s="37"/>
      <c r="F104" s="184" t="s">
        <v>146</v>
      </c>
      <c r="G104" s="37"/>
      <c r="H104" s="37"/>
      <c r="I104" s="185"/>
      <c r="J104" s="37"/>
      <c r="K104" s="37"/>
      <c r="L104" s="40"/>
      <c r="M104" s="186"/>
      <c r="N104" s="187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129</v>
      </c>
      <c r="AU104" s="18" t="s">
        <v>83</v>
      </c>
    </row>
    <row r="105" spans="2:51" s="13" customFormat="1" ht="11.25">
      <c r="B105" s="188"/>
      <c r="C105" s="189"/>
      <c r="D105" s="190" t="s">
        <v>131</v>
      </c>
      <c r="E105" s="191" t="s">
        <v>19</v>
      </c>
      <c r="F105" s="192" t="s">
        <v>147</v>
      </c>
      <c r="G105" s="189"/>
      <c r="H105" s="193">
        <v>845.25</v>
      </c>
      <c r="I105" s="194"/>
      <c r="J105" s="189"/>
      <c r="K105" s="189"/>
      <c r="L105" s="195"/>
      <c r="M105" s="196"/>
      <c r="N105" s="197"/>
      <c r="O105" s="197"/>
      <c r="P105" s="197"/>
      <c r="Q105" s="197"/>
      <c r="R105" s="197"/>
      <c r="S105" s="197"/>
      <c r="T105" s="198"/>
      <c r="AT105" s="199" t="s">
        <v>131</v>
      </c>
      <c r="AU105" s="199" t="s">
        <v>83</v>
      </c>
      <c r="AV105" s="13" t="s">
        <v>83</v>
      </c>
      <c r="AW105" s="13" t="s">
        <v>35</v>
      </c>
      <c r="AX105" s="13" t="s">
        <v>81</v>
      </c>
      <c r="AY105" s="199" t="s">
        <v>119</v>
      </c>
    </row>
    <row r="106" spans="1:65" s="2" customFormat="1" ht="16.5" customHeight="1">
      <c r="A106" s="35"/>
      <c r="B106" s="36"/>
      <c r="C106" s="170" t="s">
        <v>148</v>
      </c>
      <c r="D106" s="170" t="s">
        <v>122</v>
      </c>
      <c r="E106" s="171" t="s">
        <v>149</v>
      </c>
      <c r="F106" s="172" t="s">
        <v>150</v>
      </c>
      <c r="G106" s="173" t="s">
        <v>151</v>
      </c>
      <c r="H106" s="174">
        <v>50.715</v>
      </c>
      <c r="I106" s="175"/>
      <c r="J106" s="176">
        <f>ROUND(I106*H106,2)</f>
        <v>0</v>
      </c>
      <c r="K106" s="172" t="s">
        <v>126</v>
      </c>
      <c r="L106" s="40"/>
      <c r="M106" s="177" t="s">
        <v>19</v>
      </c>
      <c r="N106" s="178" t="s">
        <v>44</v>
      </c>
      <c r="O106" s="65"/>
      <c r="P106" s="179">
        <f>O106*H106</f>
        <v>0</v>
      </c>
      <c r="Q106" s="179">
        <v>0</v>
      </c>
      <c r="R106" s="179">
        <f>Q106*H106</f>
        <v>0</v>
      </c>
      <c r="S106" s="179">
        <v>0</v>
      </c>
      <c r="T106" s="180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1" t="s">
        <v>127</v>
      </c>
      <c r="AT106" s="181" t="s">
        <v>122</v>
      </c>
      <c r="AU106" s="181" t="s">
        <v>83</v>
      </c>
      <c r="AY106" s="18" t="s">
        <v>119</v>
      </c>
      <c r="BE106" s="182">
        <f>IF(N106="základní",J106,0)</f>
        <v>0</v>
      </c>
      <c r="BF106" s="182">
        <f>IF(N106="snížená",J106,0)</f>
        <v>0</v>
      </c>
      <c r="BG106" s="182">
        <f>IF(N106="zákl. přenesená",J106,0)</f>
        <v>0</v>
      </c>
      <c r="BH106" s="182">
        <f>IF(N106="sníž. přenesená",J106,0)</f>
        <v>0</v>
      </c>
      <c r="BI106" s="182">
        <f>IF(N106="nulová",J106,0)</f>
        <v>0</v>
      </c>
      <c r="BJ106" s="18" t="s">
        <v>81</v>
      </c>
      <c r="BK106" s="182">
        <f>ROUND(I106*H106,2)</f>
        <v>0</v>
      </c>
      <c r="BL106" s="18" t="s">
        <v>127</v>
      </c>
      <c r="BM106" s="181" t="s">
        <v>152</v>
      </c>
    </row>
    <row r="107" spans="1:47" s="2" customFormat="1" ht="11.25">
      <c r="A107" s="35"/>
      <c r="B107" s="36"/>
      <c r="C107" s="37"/>
      <c r="D107" s="183" t="s">
        <v>129</v>
      </c>
      <c r="E107" s="37"/>
      <c r="F107" s="184" t="s">
        <v>153</v>
      </c>
      <c r="G107" s="37"/>
      <c r="H107" s="37"/>
      <c r="I107" s="185"/>
      <c r="J107" s="37"/>
      <c r="K107" s="37"/>
      <c r="L107" s="40"/>
      <c r="M107" s="186"/>
      <c r="N107" s="187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129</v>
      </c>
      <c r="AU107" s="18" t="s">
        <v>83</v>
      </c>
    </row>
    <row r="108" spans="2:51" s="13" customFormat="1" ht="11.25">
      <c r="B108" s="188"/>
      <c r="C108" s="189"/>
      <c r="D108" s="190" t="s">
        <v>131</v>
      </c>
      <c r="E108" s="191" t="s">
        <v>19</v>
      </c>
      <c r="F108" s="192" t="s">
        <v>154</v>
      </c>
      <c r="G108" s="189"/>
      <c r="H108" s="193">
        <v>50.715</v>
      </c>
      <c r="I108" s="194"/>
      <c r="J108" s="189"/>
      <c r="K108" s="189"/>
      <c r="L108" s="195"/>
      <c r="M108" s="196"/>
      <c r="N108" s="197"/>
      <c r="O108" s="197"/>
      <c r="P108" s="197"/>
      <c r="Q108" s="197"/>
      <c r="R108" s="197"/>
      <c r="S108" s="197"/>
      <c r="T108" s="198"/>
      <c r="AT108" s="199" t="s">
        <v>131</v>
      </c>
      <c r="AU108" s="199" t="s">
        <v>83</v>
      </c>
      <c r="AV108" s="13" t="s">
        <v>83</v>
      </c>
      <c r="AW108" s="13" t="s">
        <v>35</v>
      </c>
      <c r="AX108" s="13" t="s">
        <v>81</v>
      </c>
      <c r="AY108" s="199" t="s">
        <v>119</v>
      </c>
    </row>
    <row r="109" spans="1:65" s="2" customFormat="1" ht="24.2" customHeight="1">
      <c r="A109" s="35"/>
      <c r="B109" s="36"/>
      <c r="C109" s="170" t="s">
        <v>155</v>
      </c>
      <c r="D109" s="170" t="s">
        <v>122</v>
      </c>
      <c r="E109" s="171" t="s">
        <v>156</v>
      </c>
      <c r="F109" s="172" t="s">
        <v>157</v>
      </c>
      <c r="G109" s="173" t="s">
        <v>151</v>
      </c>
      <c r="H109" s="174">
        <v>2.822</v>
      </c>
      <c r="I109" s="175"/>
      <c r="J109" s="176">
        <f>ROUND(I109*H109,2)</f>
        <v>0</v>
      </c>
      <c r="K109" s="172" t="s">
        <v>126</v>
      </c>
      <c r="L109" s="40"/>
      <c r="M109" s="177" t="s">
        <v>19</v>
      </c>
      <c r="N109" s="178" t="s">
        <v>44</v>
      </c>
      <c r="O109" s="65"/>
      <c r="P109" s="179">
        <f>O109*H109</f>
        <v>0</v>
      </c>
      <c r="Q109" s="179">
        <v>0</v>
      </c>
      <c r="R109" s="179">
        <f>Q109*H109</f>
        <v>0</v>
      </c>
      <c r="S109" s="179">
        <v>0</v>
      </c>
      <c r="T109" s="180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1" t="s">
        <v>127</v>
      </c>
      <c r="AT109" s="181" t="s">
        <v>122</v>
      </c>
      <c r="AU109" s="181" t="s">
        <v>83</v>
      </c>
      <c r="AY109" s="18" t="s">
        <v>119</v>
      </c>
      <c r="BE109" s="182">
        <f>IF(N109="základní",J109,0)</f>
        <v>0</v>
      </c>
      <c r="BF109" s="182">
        <f>IF(N109="snížená",J109,0)</f>
        <v>0</v>
      </c>
      <c r="BG109" s="182">
        <f>IF(N109="zákl. přenesená",J109,0)</f>
        <v>0</v>
      </c>
      <c r="BH109" s="182">
        <f>IF(N109="sníž. přenesená",J109,0)</f>
        <v>0</v>
      </c>
      <c r="BI109" s="182">
        <f>IF(N109="nulová",J109,0)</f>
        <v>0</v>
      </c>
      <c r="BJ109" s="18" t="s">
        <v>81</v>
      </c>
      <c r="BK109" s="182">
        <f>ROUND(I109*H109,2)</f>
        <v>0</v>
      </c>
      <c r="BL109" s="18" t="s">
        <v>127</v>
      </c>
      <c r="BM109" s="181" t="s">
        <v>158</v>
      </c>
    </row>
    <row r="110" spans="1:47" s="2" customFormat="1" ht="11.25">
      <c r="A110" s="35"/>
      <c r="B110" s="36"/>
      <c r="C110" s="37"/>
      <c r="D110" s="183" t="s">
        <v>129</v>
      </c>
      <c r="E110" s="37"/>
      <c r="F110" s="184" t="s">
        <v>159</v>
      </c>
      <c r="G110" s="37"/>
      <c r="H110" s="37"/>
      <c r="I110" s="185"/>
      <c r="J110" s="37"/>
      <c r="K110" s="37"/>
      <c r="L110" s="40"/>
      <c r="M110" s="186"/>
      <c r="N110" s="187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129</v>
      </c>
      <c r="AU110" s="18" t="s">
        <v>83</v>
      </c>
    </row>
    <row r="111" spans="2:51" s="13" customFormat="1" ht="11.25">
      <c r="B111" s="188"/>
      <c r="C111" s="189"/>
      <c r="D111" s="190" t="s">
        <v>131</v>
      </c>
      <c r="E111" s="191" t="s">
        <v>19</v>
      </c>
      <c r="F111" s="192" t="s">
        <v>160</v>
      </c>
      <c r="G111" s="189"/>
      <c r="H111" s="193">
        <v>2.822</v>
      </c>
      <c r="I111" s="194"/>
      <c r="J111" s="189"/>
      <c r="K111" s="189"/>
      <c r="L111" s="195"/>
      <c r="M111" s="196"/>
      <c r="N111" s="197"/>
      <c r="O111" s="197"/>
      <c r="P111" s="197"/>
      <c r="Q111" s="197"/>
      <c r="R111" s="197"/>
      <c r="S111" s="197"/>
      <c r="T111" s="198"/>
      <c r="AT111" s="199" t="s">
        <v>131</v>
      </c>
      <c r="AU111" s="199" t="s">
        <v>83</v>
      </c>
      <c r="AV111" s="13" t="s">
        <v>83</v>
      </c>
      <c r="AW111" s="13" t="s">
        <v>35</v>
      </c>
      <c r="AX111" s="13" t="s">
        <v>81</v>
      </c>
      <c r="AY111" s="199" t="s">
        <v>119</v>
      </c>
    </row>
    <row r="112" spans="1:65" s="2" customFormat="1" ht="33" customHeight="1">
      <c r="A112" s="35"/>
      <c r="B112" s="36"/>
      <c r="C112" s="170" t="s">
        <v>161</v>
      </c>
      <c r="D112" s="170" t="s">
        <v>122</v>
      </c>
      <c r="E112" s="171" t="s">
        <v>162</v>
      </c>
      <c r="F112" s="172" t="s">
        <v>163</v>
      </c>
      <c r="G112" s="173" t="s">
        <v>151</v>
      </c>
      <c r="H112" s="174">
        <v>11.29</v>
      </c>
      <c r="I112" s="175"/>
      <c r="J112" s="176">
        <f>ROUND(I112*H112,2)</f>
        <v>0</v>
      </c>
      <c r="K112" s="172" t="s">
        <v>126</v>
      </c>
      <c r="L112" s="40"/>
      <c r="M112" s="177" t="s">
        <v>19</v>
      </c>
      <c r="N112" s="178" t="s">
        <v>44</v>
      </c>
      <c r="O112" s="65"/>
      <c r="P112" s="179">
        <f>O112*H112</f>
        <v>0</v>
      </c>
      <c r="Q112" s="179">
        <v>0</v>
      </c>
      <c r="R112" s="179">
        <f>Q112*H112</f>
        <v>0</v>
      </c>
      <c r="S112" s="179">
        <v>2</v>
      </c>
      <c r="T112" s="180">
        <f>S112*H112</f>
        <v>22.58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1" t="s">
        <v>127</v>
      </c>
      <c r="AT112" s="181" t="s">
        <v>122</v>
      </c>
      <c r="AU112" s="181" t="s">
        <v>83</v>
      </c>
      <c r="AY112" s="18" t="s">
        <v>119</v>
      </c>
      <c r="BE112" s="182">
        <f>IF(N112="základní",J112,0)</f>
        <v>0</v>
      </c>
      <c r="BF112" s="182">
        <f>IF(N112="snížená",J112,0)</f>
        <v>0</v>
      </c>
      <c r="BG112" s="182">
        <f>IF(N112="zákl. přenesená",J112,0)</f>
        <v>0</v>
      </c>
      <c r="BH112" s="182">
        <f>IF(N112="sníž. přenesená",J112,0)</f>
        <v>0</v>
      </c>
      <c r="BI112" s="182">
        <f>IF(N112="nulová",J112,0)</f>
        <v>0</v>
      </c>
      <c r="BJ112" s="18" t="s">
        <v>81</v>
      </c>
      <c r="BK112" s="182">
        <f>ROUND(I112*H112,2)</f>
        <v>0</v>
      </c>
      <c r="BL112" s="18" t="s">
        <v>127</v>
      </c>
      <c r="BM112" s="181" t="s">
        <v>164</v>
      </c>
    </row>
    <row r="113" spans="1:47" s="2" customFormat="1" ht="11.25">
      <c r="A113" s="35"/>
      <c r="B113" s="36"/>
      <c r="C113" s="37"/>
      <c r="D113" s="183" t="s">
        <v>129</v>
      </c>
      <c r="E113" s="37"/>
      <c r="F113" s="184" t="s">
        <v>165</v>
      </c>
      <c r="G113" s="37"/>
      <c r="H113" s="37"/>
      <c r="I113" s="185"/>
      <c r="J113" s="37"/>
      <c r="K113" s="37"/>
      <c r="L113" s="40"/>
      <c r="M113" s="186"/>
      <c r="N113" s="187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129</v>
      </c>
      <c r="AU113" s="18" t="s">
        <v>83</v>
      </c>
    </row>
    <row r="114" spans="2:51" s="13" customFormat="1" ht="11.25">
      <c r="B114" s="188"/>
      <c r="C114" s="189"/>
      <c r="D114" s="190" t="s">
        <v>131</v>
      </c>
      <c r="E114" s="191" t="s">
        <v>19</v>
      </c>
      <c r="F114" s="192" t="s">
        <v>166</v>
      </c>
      <c r="G114" s="189"/>
      <c r="H114" s="193">
        <v>11.29</v>
      </c>
      <c r="I114" s="194"/>
      <c r="J114" s="189"/>
      <c r="K114" s="189"/>
      <c r="L114" s="195"/>
      <c r="M114" s="196"/>
      <c r="N114" s="197"/>
      <c r="O114" s="197"/>
      <c r="P114" s="197"/>
      <c r="Q114" s="197"/>
      <c r="R114" s="197"/>
      <c r="S114" s="197"/>
      <c r="T114" s="198"/>
      <c r="AT114" s="199" t="s">
        <v>131</v>
      </c>
      <c r="AU114" s="199" t="s">
        <v>83</v>
      </c>
      <c r="AV114" s="13" t="s">
        <v>83</v>
      </c>
      <c r="AW114" s="13" t="s">
        <v>35</v>
      </c>
      <c r="AX114" s="13" t="s">
        <v>81</v>
      </c>
      <c r="AY114" s="199" t="s">
        <v>119</v>
      </c>
    </row>
    <row r="115" spans="1:65" s="2" customFormat="1" ht="33" customHeight="1">
      <c r="A115" s="35"/>
      <c r="B115" s="36"/>
      <c r="C115" s="170" t="s">
        <v>167</v>
      </c>
      <c r="D115" s="170" t="s">
        <v>122</v>
      </c>
      <c r="E115" s="171" t="s">
        <v>168</v>
      </c>
      <c r="F115" s="172" t="s">
        <v>169</v>
      </c>
      <c r="G115" s="173" t="s">
        <v>151</v>
      </c>
      <c r="H115" s="174">
        <v>53.537</v>
      </c>
      <c r="I115" s="175"/>
      <c r="J115" s="176">
        <f>ROUND(I115*H115,2)</f>
        <v>0</v>
      </c>
      <c r="K115" s="172" t="s">
        <v>126</v>
      </c>
      <c r="L115" s="40"/>
      <c r="M115" s="177" t="s">
        <v>19</v>
      </c>
      <c r="N115" s="178" t="s">
        <v>44</v>
      </c>
      <c r="O115" s="65"/>
      <c r="P115" s="179">
        <f>O115*H115</f>
        <v>0</v>
      </c>
      <c r="Q115" s="179">
        <v>0</v>
      </c>
      <c r="R115" s="179">
        <f>Q115*H115</f>
        <v>0</v>
      </c>
      <c r="S115" s="179">
        <v>0</v>
      </c>
      <c r="T115" s="180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1" t="s">
        <v>127</v>
      </c>
      <c r="AT115" s="181" t="s">
        <v>122</v>
      </c>
      <c r="AU115" s="181" t="s">
        <v>83</v>
      </c>
      <c r="AY115" s="18" t="s">
        <v>119</v>
      </c>
      <c r="BE115" s="182">
        <f>IF(N115="základní",J115,0)</f>
        <v>0</v>
      </c>
      <c r="BF115" s="182">
        <f>IF(N115="snížená",J115,0)</f>
        <v>0</v>
      </c>
      <c r="BG115" s="182">
        <f>IF(N115="zákl. přenesená",J115,0)</f>
        <v>0</v>
      </c>
      <c r="BH115" s="182">
        <f>IF(N115="sníž. přenesená",J115,0)</f>
        <v>0</v>
      </c>
      <c r="BI115" s="182">
        <f>IF(N115="nulová",J115,0)</f>
        <v>0</v>
      </c>
      <c r="BJ115" s="18" t="s">
        <v>81</v>
      </c>
      <c r="BK115" s="182">
        <f>ROUND(I115*H115,2)</f>
        <v>0</v>
      </c>
      <c r="BL115" s="18" t="s">
        <v>127</v>
      </c>
      <c r="BM115" s="181" t="s">
        <v>170</v>
      </c>
    </row>
    <row r="116" spans="1:47" s="2" customFormat="1" ht="11.25">
      <c r="A116" s="35"/>
      <c r="B116" s="36"/>
      <c r="C116" s="37"/>
      <c r="D116" s="183" t="s">
        <v>129</v>
      </c>
      <c r="E116" s="37"/>
      <c r="F116" s="184" t="s">
        <v>171</v>
      </c>
      <c r="G116" s="37"/>
      <c r="H116" s="37"/>
      <c r="I116" s="185"/>
      <c r="J116" s="37"/>
      <c r="K116" s="37"/>
      <c r="L116" s="40"/>
      <c r="M116" s="186"/>
      <c r="N116" s="187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129</v>
      </c>
      <c r="AU116" s="18" t="s">
        <v>83</v>
      </c>
    </row>
    <row r="117" spans="2:51" s="13" customFormat="1" ht="11.25">
      <c r="B117" s="188"/>
      <c r="C117" s="189"/>
      <c r="D117" s="190" t="s">
        <v>131</v>
      </c>
      <c r="E117" s="191" t="s">
        <v>19</v>
      </c>
      <c r="F117" s="192" t="s">
        <v>172</v>
      </c>
      <c r="G117" s="189"/>
      <c r="H117" s="193">
        <v>53.537</v>
      </c>
      <c r="I117" s="194"/>
      <c r="J117" s="189"/>
      <c r="K117" s="189"/>
      <c r="L117" s="195"/>
      <c r="M117" s="196"/>
      <c r="N117" s="197"/>
      <c r="O117" s="197"/>
      <c r="P117" s="197"/>
      <c r="Q117" s="197"/>
      <c r="R117" s="197"/>
      <c r="S117" s="197"/>
      <c r="T117" s="198"/>
      <c r="AT117" s="199" t="s">
        <v>131</v>
      </c>
      <c r="AU117" s="199" t="s">
        <v>83</v>
      </c>
      <c r="AV117" s="13" t="s">
        <v>83</v>
      </c>
      <c r="AW117" s="13" t="s">
        <v>35</v>
      </c>
      <c r="AX117" s="13" t="s">
        <v>81</v>
      </c>
      <c r="AY117" s="199" t="s">
        <v>119</v>
      </c>
    </row>
    <row r="118" spans="1:65" s="2" customFormat="1" ht="33" customHeight="1">
      <c r="A118" s="35"/>
      <c r="B118" s="36"/>
      <c r="C118" s="170" t="s">
        <v>173</v>
      </c>
      <c r="D118" s="170" t="s">
        <v>122</v>
      </c>
      <c r="E118" s="171" t="s">
        <v>174</v>
      </c>
      <c r="F118" s="172" t="s">
        <v>175</v>
      </c>
      <c r="G118" s="173" t="s">
        <v>151</v>
      </c>
      <c r="H118" s="174">
        <v>214.148</v>
      </c>
      <c r="I118" s="175"/>
      <c r="J118" s="176">
        <f>ROUND(I118*H118,2)</f>
        <v>0</v>
      </c>
      <c r="K118" s="172" t="s">
        <v>126</v>
      </c>
      <c r="L118" s="40"/>
      <c r="M118" s="177" t="s">
        <v>19</v>
      </c>
      <c r="N118" s="178" t="s">
        <v>44</v>
      </c>
      <c r="O118" s="65"/>
      <c r="P118" s="179">
        <f>O118*H118</f>
        <v>0</v>
      </c>
      <c r="Q118" s="179">
        <v>0</v>
      </c>
      <c r="R118" s="179">
        <f>Q118*H118</f>
        <v>0</v>
      </c>
      <c r="S118" s="179">
        <v>0</v>
      </c>
      <c r="T118" s="180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1" t="s">
        <v>127</v>
      </c>
      <c r="AT118" s="181" t="s">
        <v>122</v>
      </c>
      <c r="AU118" s="181" t="s">
        <v>83</v>
      </c>
      <c r="AY118" s="18" t="s">
        <v>119</v>
      </c>
      <c r="BE118" s="182">
        <f>IF(N118="základní",J118,0)</f>
        <v>0</v>
      </c>
      <c r="BF118" s="182">
        <f>IF(N118="snížená",J118,0)</f>
        <v>0</v>
      </c>
      <c r="BG118" s="182">
        <f>IF(N118="zákl. přenesená",J118,0)</f>
        <v>0</v>
      </c>
      <c r="BH118" s="182">
        <f>IF(N118="sníž. přenesená",J118,0)</f>
        <v>0</v>
      </c>
      <c r="BI118" s="182">
        <f>IF(N118="nulová",J118,0)</f>
        <v>0</v>
      </c>
      <c r="BJ118" s="18" t="s">
        <v>81</v>
      </c>
      <c r="BK118" s="182">
        <f>ROUND(I118*H118,2)</f>
        <v>0</v>
      </c>
      <c r="BL118" s="18" t="s">
        <v>127</v>
      </c>
      <c r="BM118" s="181" t="s">
        <v>176</v>
      </c>
    </row>
    <row r="119" spans="1:47" s="2" customFormat="1" ht="11.25">
      <c r="A119" s="35"/>
      <c r="B119" s="36"/>
      <c r="C119" s="37"/>
      <c r="D119" s="183" t="s">
        <v>129</v>
      </c>
      <c r="E119" s="37"/>
      <c r="F119" s="184" t="s">
        <v>177</v>
      </c>
      <c r="G119" s="37"/>
      <c r="H119" s="37"/>
      <c r="I119" s="185"/>
      <c r="J119" s="37"/>
      <c r="K119" s="37"/>
      <c r="L119" s="40"/>
      <c r="M119" s="186"/>
      <c r="N119" s="187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129</v>
      </c>
      <c r="AU119" s="18" t="s">
        <v>83</v>
      </c>
    </row>
    <row r="120" spans="2:51" s="13" customFormat="1" ht="11.25">
      <c r="B120" s="188"/>
      <c r="C120" s="189"/>
      <c r="D120" s="190" t="s">
        <v>131</v>
      </c>
      <c r="E120" s="189"/>
      <c r="F120" s="192" t="s">
        <v>178</v>
      </c>
      <c r="G120" s="189"/>
      <c r="H120" s="193">
        <v>214.148</v>
      </c>
      <c r="I120" s="194"/>
      <c r="J120" s="189"/>
      <c r="K120" s="189"/>
      <c r="L120" s="195"/>
      <c r="M120" s="196"/>
      <c r="N120" s="197"/>
      <c r="O120" s="197"/>
      <c r="P120" s="197"/>
      <c r="Q120" s="197"/>
      <c r="R120" s="197"/>
      <c r="S120" s="197"/>
      <c r="T120" s="198"/>
      <c r="AT120" s="199" t="s">
        <v>131</v>
      </c>
      <c r="AU120" s="199" t="s">
        <v>83</v>
      </c>
      <c r="AV120" s="13" t="s">
        <v>83</v>
      </c>
      <c r="AW120" s="13" t="s">
        <v>4</v>
      </c>
      <c r="AX120" s="13" t="s">
        <v>81</v>
      </c>
      <c r="AY120" s="199" t="s">
        <v>119</v>
      </c>
    </row>
    <row r="121" spans="1:65" s="2" customFormat="1" ht="37.9" customHeight="1">
      <c r="A121" s="35"/>
      <c r="B121" s="36"/>
      <c r="C121" s="170" t="s">
        <v>179</v>
      </c>
      <c r="D121" s="170" t="s">
        <v>122</v>
      </c>
      <c r="E121" s="171" t="s">
        <v>180</v>
      </c>
      <c r="F121" s="172" t="s">
        <v>181</v>
      </c>
      <c r="G121" s="173" t="s">
        <v>151</v>
      </c>
      <c r="H121" s="174">
        <v>53.537</v>
      </c>
      <c r="I121" s="175"/>
      <c r="J121" s="176">
        <f>ROUND(I121*H121,2)</f>
        <v>0</v>
      </c>
      <c r="K121" s="172" t="s">
        <v>126</v>
      </c>
      <c r="L121" s="40"/>
      <c r="M121" s="177" t="s">
        <v>19</v>
      </c>
      <c r="N121" s="178" t="s">
        <v>44</v>
      </c>
      <c r="O121" s="65"/>
      <c r="P121" s="179">
        <f>O121*H121</f>
        <v>0</v>
      </c>
      <c r="Q121" s="179">
        <v>0</v>
      </c>
      <c r="R121" s="179">
        <f>Q121*H121</f>
        <v>0</v>
      </c>
      <c r="S121" s="179">
        <v>0</v>
      </c>
      <c r="T121" s="180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1" t="s">
        <v>127</v>
      </c>
      <c r="AT121" s="181" t="s">
        <v>122</v>
      </c>
      <c r="AU121" s="181" t="s">
        <v>83</v>
      </c>
      <c r="AY121" s="18" t="s">
        <v>119</v>
      </c>
      <c r="BE121" s="182">
        <f>IF(N121="základní",J121,0)</f>
        <v>0</v>
      </c>
      <c r="BF121" s="182">
        <f>IF(N121="snížená",J121,0)</f>
        <v>0</v>
      </c>
      <c r="BG121" s="182">
        <f>IF(N121="zákl. přenesená",J121,0)</f>
        <v>0</v>
      </c>
      <c r="BH121" s="182">
        <f>IF(N121="sníž. přenesená",J121,0)</f>
        <v>0</v>
      </c>
      <c r="BI121" s="182">
        <f>IF(N121="nulová",J121,0)</f>
        <v>0</v>
      </c>
      <c r="BJ121" s="18" t="s">
        <v>81</v>
      </c>
      <c r="BK121" s="182">
        <f>ROUND(I121*H121,2)</f>
        <v>0</v>
      </c>
      <c r="BL121" s="18" t="s">
        <v>127</v>
      </c>
      <c r="BM121" s="181" t="s">
        <v>182</v>
      </c>
    </row>
    <row r="122" spans="1:47" s="2" customFormat="1" ht="11.25">
      <c r="A122" s="35"/>
      <c r="B122" s="36"/>
      <c r="C122" s="37"/>
      <c r="D122" s="183" t="s">
        <v>129</v>
      </c>
      <c r="E122" s="37"/>
      <c r="F122" s="184" t="s">
        <v>183</v>
      </c>
      <c r="G122" s="37"/>
      <c r="H122" s="37"/>
      <c r="I122" s="185"/>
      <c r="J122" s="37"/>
      <c r="K122" s="37"/>
      <c r="L122" s="40"/>
      <c r="M122" s="186"/>
      <c r="N122" s="187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129</v>
      </c>
      <c r="AU122" s="18" t="s">
        <v>83</v>
      </c>
    </row>
    <row r="123" spans="1:65" s="2" customFormat="1" ht="24.2" customHeight="1">
      <c r="A123" s="35"/>
      <c r="B123" s="36"/>
      <c r="C123" s="170" t="s">
        <v>184</v>
      </c>
      <c r="D123" s="170" t="s">
        <v>122</v>
      </c>
      <c r="E123" s="171" t="s">
        <v>185</v>
      </c>
      <c r="F123" s="172" t="s">
        <v>186</v>
      </c>
      <c r="G123" s="173" t="s">
        <v>151</v>
      </c>
      <c r="H123" s="174">
        <v>53.537</v>
      </c>
      <c r="I123" s="175"/>
      <c r="J123" s="176">
        <f>ROUND(I123*H123,2)</f>
        <v>0</v>
      </c>
      <c r="K123" s="172" t="s">
        <v>126</v>
      </c>
      <c r="L123" s="40"/>
      <c r="M123" s="177" t="s">
        <v>19</v>
      </c>
      <c r="N123" s="178" t="s">
        <v>44</v>
      </c>
      <c r="O123" s="65"/>
      <c r="P123" s="179">
        <f>O123*H123</f>
        <v>0</v>
      </c>
      <c r="Q123" s="179">
        <v>0</v>
      </c>
      <c r="R123" s="179">
        <f>Q123*H123</f>
        <v>0</v>
      </c>
      <c r="S123" s="179">
        <v>0</v>
      </c>
      <c r="T123" s="180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1" t="s">
        <v>127</v>
      </c>
      <c r="AT123" s="181" t="s">
        <v>122</v>
      </c>
      <c r="AU123" s="181" t="s">
        <v>83</v>
      </c>
      <c r="AY123" s="18" t="s">
        <v>119</v>
      </c>
      <c r="BE123" s="182">
        <f>IF(N123="základní",J123,0)</f>
        <v>0</v>
      </c>
      <c r="BF123" s="182">
        <f>IF(N123="snížená",J123,0)</f>
        <v>0</v>
      </c>
      <c r="BG123" s="182">
        <f>IF(N123="zákl. přenesená",J123,0)</f>
        <v>0</v>
      </c>
      <c r="BH123" s="182">
        <f>IF(N123="sníž. přenesená",J123,0)</f>
        <v>0</v>
      </c>
      <c r="BI123" s="182">
        <f>IF(N123="nulová",J123,0)</f>
        <v>0</v>
      </c>
      <c r="BJ123" s="18" t="s">
        <v>81</v>
      </c>
      <c r="BK123" s="182">
        <f>ROUND(I123*H123,2)</f>
        <v>0</v>
      </c>
      <c r="BL123" s="18" t="s">
        <v>127</v>
      </c>
      <c r="BM123" s="181" t="s">
        <v>187</v>
      </c>
    </row>
    <row r="124" spans="1:47" s="2" customFormat="1" ht="11.25">
      <c r="A124" s="35"/>
      <c r="B124" s="36"/>
      <c r="C124" s="37"/>
      <c r="D124" s="183" t="s">
        <v>129</v>
      </c>
      <c r="E124" s="37"/>
      <c r="F124" s="184" t="s">
        <v>188</v>
      </c>
      <c r="G124" s="37"/>
      <c r="H124" s="37"/>
      <c r="I124" s="185"/>
      <c r="J124" s="37"/>
      <c r="K124" s="37"/>
      <c r="L124" s="40"/>
      <c r="M124" s="186"/>
      <c r="N124" s="187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129</v>
      </c>
      <c r="AU124" s="18" t="s">
        <v>83</v>
      </c>
    </row>
    <row r="125" spans="2:51" s="13" customFormat="1" ht="11.25">
      <c r="B125" s="188"/>
      <c r="C125" s="189"/>
      <c r="D125" s="190" t="s">
        <v>131</v>
      </c>
      <c r="E125" s="191" t="s">
        <v>19</v>
      </c>
      <c r="F125" s="192" t="s">
        <v>189</v>
      </c>
      <c r="G125" s="189"/>
      <c r="H125" s="193">
        <v>53.537</v>
      </c>
      <c r="I125" s="194"/>
      <c r="J125" s="189"/>
      <c r="K125" s="189"/>
      <c r="L125" s="195"/>
      <c r="M125" s="196"/>
      <c r="N125" s="197"/>
      <c r="O125" s="197"/>
      <c r="P125" s="197"/>
      <c r="Q125" s="197"/>
      <c r="R125" s="197"/>
      <c r="S125" s="197"/>
      <c r="T125" s="198"/>
      <c r="AT125" s="199" t="s">
        <v>131</v>
      </c>
      <c r="AU125" s="199" t="s">
        <v>83</v>
      </c>
      <c r="AV125" s="13" t="s">
        <v>83</v>
      </c>
      <c r="AW125" s="13" t="s">
        <v>35</v>
      </c>
      <c r="AX125" s="13" t="s">
        <v>81</v>
      </c>
      <c r="AY125" s="199" t="s">
        <v>119</v>
      </c>
    </row>
    <row r="126" spans="1:65" s="2" customFormat="1" ht="24.2" customHeight="1">
      <c r="A126" s="35"/>
      <c r="B126" s="36"/>
      <c r="C126" s="170" t="s">
        <v>190</v>
      </c>
      <c r="D126" s="170" t="s">
        <v>122</v>
      </c>
      <c r="E126" s="171" t="s">
        <v>191</v>
      </c>
      <c r="F126" s="172" t="s">
        <v>192</v>
      </c>
      <c r="G126" s="173" t="s">
        <v>193</v>
      </c>
      <c r="H126" s="174">
        <v>96.367</v>
      </c>
      <c r="I126" s="175"/>
      <c r="J126" s="176">
        <f>ROUND(I126*H126,2)</f>
        <v>0</v>
      </c>
      <c r="K126" s="172" t="s">
        <v>126</v>
      </c>
      <c r="L126" s="40"/>
      <c r="M126" s="177" t="s">
        <v>19</v>
      </c>
      <c r="N126" s="178" t="s">
        <v>44</v>
      </c>
      <c r="O126" s="65"/>
      <c r="P126" s="179">
        <f>O126*H126</f>
        <v>0</v>
      </c>
      <c r="Q126" s="179">
        <v>0</v>
      </c>
      <c r="R126" s="179">
        <f>Q126*H126</f>
        <v>0</v>
      </c>
      <c r="S126" s="179">
        <v>0</v>
      </c>
      <c r="T126" s="180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1" t="s">
        <v>127</v>
      </c>
      <c r="AT126" s="181" t="s">
        <v>122</v>
      </c>
      <c r="AU126" s="181" t="s">
        <v>83</v>
      </c>
      <c r="AY126" s="18" t="s">
        <v>119</v>
      </c>
      <c r="BE126" s="182">
        <f>IF(N126="základní",J126,0)</f>
        <v>0</v>
      </c>
      <c r="BF126" s="182">
        <f>IF(N126="snížená",J126,0)</f>
        <v>0</v>
      </c>
      <c r="BG126" s="182">
        <f>IF(N126="zákl. přenesená",J126,0)</f>
        <v>0</v>
      </c>
      <c r="BH126" s="182">
        <f>IF(N126="sníž. přenesená",J126,0)</f>
        <v>0</v>
      </c>
      <c r="BI126" s="182">
        <f>IF(N126="nulová",J126,0)</f>
        <v>0</v>
      </c>
      <c r="BJ126" s="18" t="s">
        <v>81</v>
      </c>
      <c r="BK126" s="182">
        <f>ROUND(I126*H126,2)</f>
        <v>0</v>
      </c>
      <c r="BL126" s="18" t="s">
        <v>127</v>
      </c>
      <c r="BM126" s="181" t="s">
        <v>194</v>
      </c>
    </row>
    <row r="127" spans="1:47" s="2" customFormat="1" ht="11.25">
      <c r="A127" s="35"/>
      <c r="B127" s="36"/>
      <c r="C127" s="37"/>
      <c r="D127" s="183" t="s">
        <v>129</v>
      </c>
      <c r="E127" s="37"/>
      <c r="F127" s="184" t="s">
        <v>195</v>
      </c>
      <c r="G127" s="37"/>
      <c r="H127" s="37"/>
      <c r="I127" s="185"/>
      <c r="J127" s="37"/>
      <c r="K127" s="37"/>
      <c r="L127" s="40"/>
      <c r="M127" s="186"/>
      <c r="N127" s="187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129</v>
      </c>
      <c r="AU127" s="18" t="s">
        <v>83</v>
      </c>
    </row>
    <row r="128" spans="2:51" s="13" customFormat="1" ht="11.25">
      <c r="B128" s="188"/>
      <c r="C128" s="189"/>
      <c r="D128" s="190" t="s">
        <v>131</v>
      </c>
      <c r="E128" s="189"/>
      <c r="F128" s="192" t="s">
        <v>196</v>
      </c>
      <c r="G128" s="189"/>
      <c r="H128" s="193">
        <v>96.367</v>
      </c>
      <c r="I128" s="194"/>
      <c r="J128" s="189"/>
      <c r="K128" s="189"/>
      <c r="L128" s="195"/>
      <c r="M128" s="196"/>
      <c r="N128" s="197"/>
      <c r="O128" s="197"/>
      <c r="P128" s="197"/>
      <c r="Q128" s="197"/>
      <c r="R128" s="197"/>
      <c r="S128" s="197"/>
      <c r="T128" s="198"/>
      <c r="AT128" s="199" t="s">
        <v>131</v>
      </c>
      <c r="AU128" s="199" t="s">
        <v>83</v>
      </c>
      <c r="AV128" s="13" t="s">
        <v>83</v>
      </c>
      <c r="AW128" s="13" t="s">
        <v>4</v>
      </c>
      <c r="AX128" s="13" t="s">
        <v>81</v>
      </c>
      <c r="AY128" s="199" t="s">
        <v>119</v>
      </c>
    </row>
    <row r="129" spans="1:65" s="2" customFormat="1" ht="21.75" customHeight="1">
      <c r="A129" s="35"/>
      <c r="B129" s="36"/>
      <c r="C129" s="170" t="s">
        <v>197</v>
      </c>
      <c r="D129" s="170" t="s">
        <v>122</v>
      </c>
      <c r="E129" s="171" t="s">
        <v>198</v>
      </c>
      <c r="F129" s="172" t="s">
        <v>199</v>
      </c>
      <c r="G129" s="173" t="s">
        <v>125</v>
      </c>
      <c r="H129" s="174">
        <v>1499</v>
      </c>
      <c r="I129" s="175"/>
      <c r="J129" s="176">
        <f>ROUND(I129*H129,2)</f>
        <v>0</v>
      </c>
      <c r="K129" s="172" t="s">
        <v>126</v>
      </c>
      <c r="L129" s="40"/>
      <c r="M129" s="177" t="s">
        <v>19</v>
      </c>
      <c r="N129" s="178" t="s">
        <v>44</v>
      </c>
      <c r="O129" s="65"/>
      <c r="P129" s="179">
        <f>O129*H129</f>
        <v>0</v>
      </c>
      <c r="Q129" s="179">
        <v>0</v>
      </c>
      <c r="R129" s="179">
        <f>Q129*H129</f>
        <v>0</v>
      </c>
      <c r="S129" s="179">
        <v>0</v>
      </c>
      <c r="T129" s="180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1" t="s">
        <v>127</v>
      </c>
      <c r="AT129" s="181" t="s">
        <v>122</v>
      </c>
      <c r="AU129" s="181" t="s">
        <v>83</v>
      </c>
      <c r="AY129" s="18" t="s">
        <v>119</v>
      </c>
      <c r="BE129" s="182">
        <f>IF(N129="základní",J129,0)</f>
        <v>0</v>
      </c>
      <c r="BF129" s="182">
        <f>IF(N129="snížená",J129,0)</f>
        <v>0</v>
      </c>
      <c r="BG129" s="182">
        <f>IF(N129="zákl. přenesená",J129,0)</f>
        <v>0</v>
      </c>
      <c r="BH129" s="182">
        <f>IF(N129="sníž. přenesená",J129,0)</f>
        <v>0</v>
      </c>
      <c r="BI129" s="182">
        <f>IF(N129="nulová",J129,0)</f>
        <v>0</v>
      </c>
      <c r="BJ129" s="18" t="s">
        <v>81</v>
      </c>
      <c r="BK129" s="182">
        <f>ROUND(I129*H129,2)</f>
        <v>0</v>
      </c>
      <c r="BL129" s="18" t="s">
        <v>127</v>
      </c>
      <c r="BM129" s="181" t="s">
        <v>200</v>
      </c>
    </row>
    <row r="130" spans="1:47" s="2" customFormat="1" ht="11.25">
      <c r="A130" s="35"/>
      <c r="B130" s="36"/>
      <c r="C130" s="37"/>
      <c r="D130" s="183" t="s">
        <v>129</v>
      </c>
      <c r="E130" s="37"/>
      <c r="F130" s="184" t="s">
        <v>201</v>
      </c>
      <c r="G130" s="37"/>
      <c r="H130" s="37"/>
      <c r="I130" s="185"/>
      <c r="J130" s="37"/>
      <c r="K130" s="37"/>
      <c r="L130" s="40"/>
      <c r="M130" s="186"/>
      <c r="N130" s="187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129</v>
      </c>
      <c r="AU130" s="18" t="s">
        <v>83</v>
      </c>
    </row>
    <row r="131" spans="2:51" s="13" customFormat="1" ht="11.25">
      <c r="B131" s="188"/>
      <c r="C131" s="189"/>
      <c r="D131" s="190" t="s">
        <v>131</v>
      </c>
      <c r="E131" s="191" t="s">
        <v>19</v>
      </c>
      <c r="F131" s="192" t="s">
        <v>138</v>
      </c>
      <c r="G131" s="189"/>
      <c r="H131" s="193">
        <v>874</v>
      </c>
      <c r="I131" s="194"/>
      <c r="J131" s="189"/>
      <c r="K131" s="189"/>
      <c r="L131" s="195"/>
      <c r="M131" s="196"/>
      <c r="N131" s="197"/>
      <c r="O131" s="197"/>
      <c r="P131" s="197"/>
      <c r="Q131" s="197"/>
      <c r="R131" s="197"/>
      <c r="S131" s="197"/>
      <c r="T131" s="198"/>
      <c r="AT131" s="199" t="s">
        <v>131</v>
      </c>
      <c r="AU131" s="199" t="s">
        <v>83</v>
      </c>
      <c r="AV131" s="13" t="s">
        <v>83</v>
      </c>
      <c r="AW131" s="13" t="s">
        <v>35</v>
      </c>
      <c r="AX131" s="13" t="s">
        <v>73</v>
      </c>
      <c r="AY131" s="199" t="s">
        <v>119</v>
      </c>
    </row>
    <row r="132" spans="2:51" s="13" customFormat="1" ht="11.25">
      <c r="B132" s="188"/>
      <c r="C132" s="189"/>
      <c r="D132" s="190" t="s">
        <v>131</v>
      </c>
      <c r="E132" s="191" t="s">
        <v>19</v>
      </c>
      <c r="F132" s="192" t="s">
        <v>139</v>
      </c>
      <c r="G132" s="189"/>
      <c r="H132" s="193">
        <v>385</v>
      </c>
      <c r="I132" s="194"/>
      <c r="J132" s="189"/>
      <c r="K132" s="189"/>
      <c r="L132" s="195"/>
      <c r="M132" s="196"/>
      <c r="N132" s="197"/>
      <c r="O132" s="197"/>
      <c r="P132" s="197"/>
      <c r="Q132" s="197"/>
      <c r="R132" s="197"/>
      <c r="S132" s="197"/>
      <c r="T132" s="198"/>
      <c r="AT132" s="199" t="s">
        <v>131</v>
      </c>
      <c r="AU132" s="199" t="s">
        <v>83</v>
      </c>
      <c r="AV132" s="13" t="s">
        <v>83</v>
      </c>
      <c r="AW132" s="13" t="s">
        <v>35</v>
      </c>
      <c r="AX132" s="13" t="s">
        <v>73</v>
      </c>
      <c r="AY132" s="199" t="s">
        <v>119</v>
      </c>
    </row>
    <row r="133" spans="2:51" s="13" customFormat="1" ht="11.25">
      <c r="B133" s="188"/>
      <c r="C133" s="189"/>
      <c r="D133" s="190" t="s">
        <v>131</v>
      </c>
      <c r="E133" s="191" t="s">
        <v>19</v>
      </c>
      <c r="F133" s="192" t="s">
        <v>202</v>
      </c>
      <c r="G133" s="189"/>
      <c r="H133" s="193">
        <v>240</v>
      </c>
      <c r="I133" s="194"/>
      <c r="J133" s="189"/>
      <c r="K133" s="189"/>
      <c r="L133" s="195"/>
      <c r="M133" s="196"/>
      <c r="N133" s="197"/>
      <c r="O133" s="197"/>
      <c r="P133" s="197"/>
      <c r="Q133" s="197"/>
      <c r="R133" s="197"/>
      <c r="S133" s="197"/>
      <c r="T133" s="198"/>
      <c r="AT133" s="199" t="s">
        <v>131</v>
      </c>
      <c r="AU133" s="199" t="s">
        <v>83</v>
      </c>
      <c r="AV133" s="13" t="s">
        <v>83</v>
      </c>
      <c r="AW133" s="13" t="s">
        <v>35</v>
      </c>
      <c r="AX133" s="13" t="s">
        <v>73</v>
      </c>
      <c r="AY133" s="199" t="s">
        <v>119</v>
      </c>
    </row>
    <row r="134" spans="2:51" s="14" customFormat="1" ht="11.25">
      <c r="B134" s="200"/>
      <c r="C134" s="201"/>
      <c r="D134" s="190" t="s">
        <v>131</v>
      </c>
      <c r="E134" s="202" t="s">
        <v>19</v>
      </c>
      <c r="F134" s="203" t="s">
        <v>140</v>
      </c>
      <c r="G134" s="201"/>
      <c r="H134" s="204">
        <v>1499</v>
      </c>
      <c r="I134" s="205"/>
      <c r="J134" s="201"/>
      <c r="K134" s="201"/>
      <c r="L134" s="206"/>
      <c r="M134" s="207"/>
      <c r="N134" s="208"/>
      <c r="O134" s="208"/>
      <c r="P134" s="208"/>
      <c r="Q134" s="208"/>
      <c r="R134" s="208"/>
      <c r="S134" s="208"/>
      <c r="T134" s="209"/>
      <c r="AT134" s="210" t="s">
        <v>131</v>
      </c>
      <c r="AU134" s="210" t="s">
        <v>83</v>
      </c>
      <c r="AV134" s="14" t="s">
        <v>127</v>
      </c>
      <c r="AW134" s="14" t="s">
        <v>35</v>
      </c>
      <c r="AX134" s="14" t="s">
        <v>81</v>
      </c>
      <c r="AY134" s="210" t="s">
        <v>119</v>
      </c>
    </row>
    <row r="135" spans="2:63" s="12" customFormat="1" ht="22.9" customHeight="1">
      <c r="B135" s="154"/>
      <c r="C135" s="155"/>
      <c r="D135" s="156" t="s">
        <v>72</v>
      </c>
      <c r="E135" s="168" t="s">
        <v>203</v>
      </c>
      <c r="F135" s="168" t="s">
        <v>204</v>
      </c>
      <c r="G135" s="155"/>
      <c r="H135" s="155"/>
      <c r="I135" s="158"/>
      <c r="J135" s="169">
        <f>BK135</f>
        <v>0</v>
      </c>
      <c r="K135" s="155"/>
      <c r="L135" s="160"/>
      <c r="M135" s="161"/>
      <c r="N135" s="162"/>
      <c r="O135" s="162"/>
      <c r="P135" s="163">
        <f>SUM(P136:P159)</f>
        <v>0</v>
      </c>
      <c r="Q135" s="162"/>
      <c r="R135" s="163">
        <f>SUM(R136:R159)</f>
        <v>508.35740000000004</v>
      </c>
      <c r="S135" s="162"/>
      <c r="T135" s="164">
        <f>SUM(T136:T159)</f>
        <v>0</v>
      </c>
      <c r="AR135" s="165" t="s">
        <v>81</v>
      </c>
      <c r="AT135" s="166" t="s">
        <v>72</v>
      </c>
      <c r="AU135" s="166" t="s">
        <v>81</v>
      </c>
      <c r="AY135" s="165" t="s">
        <v>119</v>
      </c>
      <c r="BK135" s="167">
        <f>SUM(BK136:BK159)</f>
        <v>0</v>
      </c>
    </row>
    <row r="136" spans="1:65" s="2" customFormat="1" ht="24.2" customHeight="1">
      <c r="A136" s="35"/>
      <c r="B136" s="36"/>
      <c r="C136" s="170" t="s">
        <v>205</v>
      </c>
      <c r="D136" s="170" t="s">
        <v>122</v>
      </c>
      <c r="E136" s="171" t="s">
        <v>206</v>
      </c>
      <c r="F136" s="172" t="s">
        <v>207</v>
      </c>
      <c r="G136" s="173" t="s">
        <v>125</v>
      </c>
      <c r="H136" s="174">
        <v>874</v>
      </c>
      <c r="I136" s="175"/>
      <c r="J136" s="176">
        <f>ROUND(I136*H136,2)</f>
        <v>0</v>
      </c>
      <c r="K136" s="172" t="s">
        <v>126</v>
      </c>
      <c r="L136" s="40"/>
      <c r="M136" s="177" t="s">
        <v>19</v>
      </c>
      <c r="N136" s="178" t="s">
        <v>44</v>
      </c>
      <c r="O136" s="65"/>
      <c r="P136" s="179">
        <f>O136*H136</f>
        <v>0</v>
      </c>
      <c r="Q136" s="179">
        <v>0.297</v>
      </c>
      <c r="R136" s="179">
        <f>Q136*H136</f>
        <v>259.578</v>
      </c>
      <c r="S136" s="179">
        <v>0</v>
      </c>
      <c r="T136" s="180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1" t="s">
        <v>127</v>
      </c>
      <c r="AT136" s="181" t="s">
        <v>122</v>
      </c>
      <c r="AU136" s="181" t="s">
        <v>83</v>
      </c>
      <c r="AY136" s="18" t="s">
        <v>119</v>
      </c>
      <c r="BE136" s="182">
        <f>IF(N136="základní",J136,0)</f>
        <v>0</v>
      </c>
      <c r="BF136" s="182">
        <f>IF(N136="snížená",J136,0)</f>
        <v>0</v>
      </c>
      <c r="BG136" s="182">
        <f>IF(N136="zákl. přenesená",J136,0)</f>
        <v>0</v>
      </c>
      <c r="BH136" s="182">
        <f>IF(N136="sníž. přenesená",J136,0)</f>
        <v>0</v>
      </c>
      <c r="BI136" s="182">
        <f>IF(N136="nulová",J136,0)</f>
        <v>0</v>
      </c>
      <c r="BJ136" s="18" t="s">
        <v>81</v>
      </c>
      <c r="BK136" s="182">
        <f>ROUND(I136*H136,2)</f>
        <v>0</v>
      </c>
      <c r="BL136" s="18" t="s">
        <v>127</v>
      </c>
      <c r="BM136" s="181" t="s">
        <v>208</v>
      </c>
    </row>
    <row r="137" spans="1:47" s="2" customFormat="1" ht="11.25">
      <c r="A137" s="35"/>
      <c r="B137" s="36"/>
      <c r="C137" s="37"/>
      <c r="D137" s="183" t="s">
        <v>129</v>
      </c>
      <c r="E137" s="37"/>
      <c r="F137" s="184" t="s">
        <v>209</v>
      </c>
      <c r="G137" s="37"/>
      <c r="H137" s="37"/>
      <c r="I137" s="185"/>
      <c r="J137" s="37"/>
      <c r="K137" s="37"/>
      <c r="L137" s="40"/>
      <c r="M137" s="186"/>
      <c r="N137" s="187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129</v>
      </c>
      <c r="AU137" s="18" t="s">
        <v>83</v>
      </c>
    </row>
    <row r="138" spans="2:51" s="13" customFormat="1" ht="11.25">
      <c r="B138" s="188"/>
      <c r="C138" s="189"/>
      <c r="D138" s="190" t="s">
        <v>131</v>
      </c>
      <c r="E138" s="191" t="s">
        <v>19</v>
      </c>
      <c r="F138" s="192" t="s">
        <v>138</v>
      </c>
      <c r="G138" s="189"/>
      <c r="H138" s="193">
        <v>874</v>
      </c>
      <c r="I138" s="194"/>
      <c r="J138" s="189"/>
      <c r="K138" s="189"/>
      <c r="L138" s="195"/>
      <c r="M138" s="196"/>
      <c r="N138" s="197"/>
      <c r="O138" s="197"/>
      <c r="P138" s="197"/>
      <c r="Q138" s="197"/>
      <c r="R138" s="197"/>
      <c r="S138" s="197"/>
      <c r="T138" s="198"/>
      <c r="AT138" s="199" t="s">
        <v>131</v>
      </c>
      <c r="AU138" s="199" t="s">
        <v>83</v>
      </c>
      <c r="AV138" s="13" t="s">
        <v>83</v>
      </c>
      <c r="AW138" s="13" t="s">
        <v>35</v>
      </c>
      <c r="AX138" s="13" t="s">
        <v>81</v>
      </c>
      <c r="AY138" s="199" t="s">
        <v>119</v>
      </c>
    </row>
    <row r="139" spans="1:65" s="2" customFormat="1" ht="24.2" customHeight="1">
      <c r="A139" s="35"/>
      <c r="B139" s="36"/>
      <c r="C139" s="170" t="s">
        <v>210</v>
      </c>
      <c r="D139" s="170" t="s">
        <v>122</v>
      </c>
      <c r="E139" s="171" t="s">
        <v>206</v>
      </c>
      <c r="F139" s="172" t="s">
        <v>207</v>
      </c>
      <c r="G139" s="173" t="s">
        <v>125</v>
      </c>
      <c r="H139" s="174">
        <v>385</v>
      </c>
      <c r="I139" s="175"/>
      <c r="J139" s="176">
        <f>ROUND(I139*H139,2)</f>
        <v>0</v>
      </c>
      <c r="K139" s="172" t="s">
        <v>126</v>
      </c>
      <c r="L139" s="40"/>
      <c r="M139" s="177" t="s">
        <v>19</v>
      </c>
      <c r="N139" s="178" t="s">
        <v>44</v>
      </c>
      <c r="O139" s="65"/>
      <c r="P139" s="179">
        <f>O139*H139</f>
        <v>0</v>
      </c>
      <c r="Q139" s="179">
        <v>0</v>
      </c>
      <c r="R139" s="179">
        <f>Q139*H139</f>
        <v>0</v>
      </c>
      <c r="S139" s="179">
        <v>0</v>
      </c>
      <c r="T139" s="180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1" t="s">
        <v>127</v>
      </c>
      <c r="AT139" s="181" t="s">
        <v>122</v>
      </c>
      <c r="AU139" s="181" t="s">
        <v>83</v>
      </c>
      <c r="AY139" s="18" t="s">
        <v>119</v>
      </c>
      <c r="BE139" s="182">
        <f>IF(N139="základní",J139,0)</f>
        <v>0</v>
      </c>
      <c r="BF139" s="182">
        <f>IF(N139="snížená",J139,0)</f>
        <v>0</v>
      </c>
      <c r="BG139" s="182">
        <f>IF(N139="zákl. přenesená",J139,0)</f>
        <v>0</v>
      </c>
      <c r="BH139" s="182">
        <f>IF(N139="sníž. přenesená",J139,0)</f>
        <v>0</v>
      </c>
      <c r="BI139" s="182">
        <f>IF(N139="nulová",J139,0)</f>
        <v>0</v>
      </c>
      <c r="BJ139" s="18" t="s">
        <v>81</v>
      </c>
      <c r="BK139" s="182">
        <f>ROUND(I139*H139,2)</f>
        <v>0</v>
      </c>
      <c r="BL139" s="18" t="s">
        <v>127</v>
      </c>
      <c r="BM139" s="181" t="s">
        <v>211</v>
      </c>
    </row>
    <row r="140" spans="1:47" s="2" customFormat="1" ht="11.25">
      <c r="A140" s="35"/>
      <c r="B140" s="36"/>
      <c r="C140" s="37"/>
      <c r="D140" s="183" t="s">
        <v>129</v>
      </c>
      <c r="E140" s="37"/>
      <c r="F140" s="184" t="s">
        <v>209</v>
      </c>
      <c r="G140" s="37"/>
      <c r="H140" s="37"/>
      <c r="I140" s="185"/>
      <c r="J140" s="37"/>
      <c r="K140" s="37"/>
      <c r="L140" s="40"/>
      <c r="M140" s="186"/>
      <c r="N140" s="187"/>
      <c r="O140" s="65"/>
      <c r="P140" s="65"/>
      <c r="Q140" s="65"/>
      <c r="R140" s="65"/>
      <c r="S140" s="65"/>
      <c r="T140" s="66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129</v>
      </c>
      <c r="AU140" s="18" t="s">
        <v>83</v>
      </c>
    </row>
    <row r="141" spans="2:51" s="13" customFormat="1" ht="11.25">
      <c r="B141" s="188"/>
      <c r="C141" s="189"/>
      <c r="D141" s="190" t="s">
        <v>131</v>
      </c>
      <c r="E141" s="191" t="s">
        <v>19</v>
      </c>
      <c r="F141" s="192" t="s">
        <v>212</v>
      </c>
      <c r="G141" s="189"/>
      <c r="H141" s="193">
        <v>385</v>
      </c>
      <c r="I141" s="194"/>
      <c r="J141" s="189"/>
      <c r="K141" s="189"/>
      <c r="L141" s="195"/>
      <c r="M141" s="196"/>
      <c r="N141" s="197"/>
      <c r="O141" s="197"/>
      <c r="P141" s="197"/>
      <c r="Q141" s="197"/>
      <c r="R141" s="197"/>
      <c r="S141" s="197"/>
      <c r="T141" s="198"/>
      <c r="AT141" s="199" t="s">
        <v>131</v>
      </c>
      <c r="AU141" s="199" t="s">
        <v>83</v>
      </c>
      <c r="AV141" s="13" t="s">
        <v>83</v>
      </c>
      <c r="AW141" s="13" t="s">
        <v>35</v>
      </c>
      <c r="AX141" s="13" t="s">
        <v>81</v>
      </c>
      <c r="AY141" s="199" t="s">
        <v>119</v>
      </c>
    </row>
    <row r="142" spans="1:65" s="2" customFormat="1" ht="24.2" customHeight="1">
      <c r="A142" s="35"/>
      <c r="B142" s="36"/>
      <c r="C142" s="170" t="s">
        <v>213</v>
      </c>
      <c r="D142" s="170" t="s">
        <v>122</v>
      </c>
      <c r="E142" s="171" t="s">
        <v>214</v>
      </c>
      <c r="F142" s="172" t="s">
        <v>215</v>
      </c>
      <c r="G142" s="173" t="s">
        <v>125</v>
      </c>
      <c r="H142" s="174">
        <v>240</v>
      </c>
      <c r="I142" s="175"/>
      <c r="J142" s="176">
        <f>ROUND(I142*H142,2)</f>
        <v>0</v>
      </c>
      <c r="K142" s="172" t="s">
        <v>126</v>
      </c>
      <c r="L142" s="40"/>
      <c r="M142" s="177" t="s">
        <v>19</v>
      </c>
      <c r="N142" s="178" t="s">
        <v>44</v>
      </c>
      <c r="O142" s="65"/>
      <c r="P142" s="179">
        <f>O142*H142</f>
        <v>0</v>
      </c>
      <c r="Q142" s="179">
        <v>0.396</v>
      </c>
      <c r="R142" s="179">
        <f>Q142*H142</f>
        <v>95.04</v>
      </c>
      <c r="S142" s="179">
        <v>0</v>
      </c>
      <c r="T142" s="180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1" t="s">
        <v>127</v>
      </c>
      <c r="AT142" s="181" t="s">
        <v>122</v>
      </c>
      <c r="AU142" s="181" t="s">
        <v>83</v>
      </c>
      <c r="AY142" s="18" t="s">
        <v>119</v>
      </c>
      <c r="BE142" s="182">
        <f>IF(N142="základní",J142,0)</f>
        <v>0</v>
      </c>
      <c r="BF142" s="182">
        <f>IF(N142="snížená",J142,0)</f>
        <v>0</v>
      </c>
      <c r="BG142" s="182">
        <f>IF(N142="zákl. přenesená",J142,0)</f>
        <v>0</v>
      </c>
      <c r="BH142" s="182">
        <f>IF(N142="sníž. přenesená",J142,0)</f>
        <v>0</v>
      </c>
      <c r="BI142" s="182">
        <f>IF(N142="nulová",J142,0)</f>
        <v>0</v>
      </c>
      <c r="BJ142" s="18" t="s">
        <v>81</v>
      </c>
      <c r="BK142" s="182">
        <f>ROUND(I142*H142,2)</f>
        <v>0</v>
      </c>
      <c r="BL142" s="18" t="s">
        <v>127</v>
      </c>
      <c r="BM142" s="181" t="s">
        <v>216</v>
      </c>
    </row>
    <row r="143" spans="1:47" s="2" customFormat="1" ht="11.25">
      <c r="A143" s="35"/>
      <c r="B143" s="36"/>
      <c r="C143" s="37"/>
      <c r="D143" s="183" t="s">
        <v>129</v>
      </c>
      <c r="E143" s="37"/>
      <c r="F143" s="184" t="s">
        <v>217</v>
      </c>
      <c r="G143" s="37"/>
      <c r="H143" s="37"/>
      <c r="I143" s="185"/>
      <c r="J143" s="37"/>
      <c r="K143" s="37"/>
      <c r="L143" s="40"/>
      <c r="M143" s="186"/>
      <c r="N143" s="187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129</v>
      </c>
      <c r="AU143" s="18" t="s">
        <v>83</v>
      </c>
    </row>
    <row r="144" spans="2:51" s="13" customFormat="1" ht="11.25">
      <c r="B144" s="188"/>
      <c r="C144" s="189"/>
      <c r="D144" s="190" t="s">
        <v>131</v>
      </c>
      <c r="E144" s="191" t="s">
        <v>19</v>
      </c>
      <c r="F144" s="192" t="s">
        <v>218</v>
      </c>
      <c r="G144" s="189"/>
      <c r="H144" s="193">
        <v>240</v>
      </c>
      <c r="I144" s="194"/>
      <c r="J144" s="189"/>
      <c r="K144" s="189"/>
      <c r="L144" s="195"/>
      <c r="M144" s="196"/>
      <c r="N144" s="197"/>
      <c r="O144" s="197"/>
      <c r="P144" s="197"/>
      <c r="Q144" s="197"/>
      <c r="R144" s="197"/>
      <c r="S144" s="197"/>
      <c r="T144" s="198"/>
      <c r="AT144" s="199" t="s">
        <v>131</v>
      </c>
      <c r="AU144" s="199" t="s">
        <v>83</v>
      </c>
      <c r="AV144" s="13" t="s">
        <v>83</v>
      </c>
      <c r="AW144" s="13" t="s">
        <v>35</v>
      </c>
      <c r="AX144" s="13" t="s">
        <v>81</v>
      </c>
      <c r="AY144" s="199" t="s">
        <v>119</v>
      </c>
    </row>
    <row r="145" spans="1:65" s="2" customFormat="1" ht="21.75" customHeight="1">
      <c r="A145" s="35"/>
      <c r="B145" s="36"/>
      <c r="C145" s="170" t="s">
        <v>219</v>
      </c>
      <c r="D145" s="170" t="s">
        <v>122</v>
      </c>
      <c r="E145" s="171" t="s">
        <v>220</v>
      </c>
      <c r="F145" s="172" t="s">
        <v>221</v>
      </c>
      <c r="G145" s="173" t="s">
        <v>125</v>
      </c>
      <c r="H145" s="174">
        <v>240</v>
      </c>
      <c r="I145" s="175"/>
      <c r="J145" s="176">
        <f>ROUND(I145*H145,2)</f>
        <v>0</v>
      </c>
      <c r="K145" s="172" t="s">
        <v>126</v>
      </c>
      <c r="L145" s="40"/>
      <c r="M145" s="177" t="s">
        <v>19</v>
      </c>
      <c r="N145" s="178" t="s">
        <v>44</v>
      </c>
      <c r="O145" s="65"/>
      <c r="P145" s="179">
        <f>O145*H145</f>
        <v>0</v>
      </c>
      <c r="Q145" s="179">
        <v>0.115</v>
      </c>
      <c r="R145" s="179">
        <f>Q145*H145</f>
        <v>27.6</v>
      </c>
      <c r="S145" s="179">
        <v>0</v>
      </c>
      <c r="T145" s="180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1" t="s">
        <v>127</v>
      </c>
      <c r="AT145" s="181" t="s">
        <v>122</v>
      </c>
      <c r="AU145" s="181" t="s">
        <v>83</v>
      </c>
      <c r="AY145" s="18" t="s">
        <v>119</v>
      </c>
      <c r="BE145" s="182">
        <f>IF(N145="základní",J145,0)</f>
        <v>0</v>
      </c>
      <c r="BF145" s="182">
        <f>IF(N145="snížená",J145,0)</f>
        <v>0</v>
      </c>
      <c r="BG145" s="182">
        <f>IF(N145="zákl. přenesená",J145,0)</f>
        <v>0</v>
      </c>
      <c r="BH145" s="182">
        <f>IF(N145="sníž. přenesená",J145,0)</f>
        <v>0</v>
      </c>
      <c r="BI145" s="182">
        <f>IF(N145="nulová",J145,0)</f>
        <v>0</v>
      </c>
      <c r="BJ145" s="18" t="s">
        <v>81</v>
      </c>
      <c r="BK145" s="182">
        <f>ROUND(I145*H145,2)</f>
        <v>0</v>
      </c>
      <c r="BL145" s="18" t="s">
        <v>127</v>
      </c>
      <c r="BM145" s="181" t="s">
        <v>222</v>
      </c>
    </row>
    <row r="146" spans="1:47" s="2" customFormat="1" ht="11.25">
      <c r="A146" s="35"/>
      <c r="B146" s="36"/>
      <c r="C146" s="37"/>
      <c r="D146" s="183" t="s">
        <v>129</v>
      </c>
      <c r="E146" s="37"/>
      <c r="F146" s="184" t="s">
        <v>223</v>
      </c>
      <c r="G146" s="37"/>
      <c r="H146" s="37"/>
      <c r="I146" s="185"/>
      <c r="J146" s="37"/>
      <c r="K146" s="37"/>
      <c r="L146" s="40"/>
      <c r="M146" s="186"/>
      <c r="N146" s="187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129</v>
      </c>
      <c r="AU146" s="18" t="s">
        <v>83</v>
      </c>
    </row>
    <row r="147" spans="1:65" s="2" customFormat="1" ht="16.5" customHeight="1">
      <c r="A147" s="35"/>
      <c r="B147" s="36"/>
      <c r="C147" s="170" t="s">
        <v>81</v>
      </c>
      <c r="D147" s="170" t="s">
        <v>122</v>
      </c>
      <c r="E147" s="171" t="s">
        <v>224</v>
      </c>
      <c r="F147" s="172" t="s">
        <v>225</v>
      </c>
      <c r="G147" s="173" t="s">
        <v>125</v>
      </c>
      <c r="H147" s="174">
        <v>70</v>
      </c>
      <c r="I147" s="175"/>
      <c r="J147" s="176">
        <f>ROUND(I147*H147,2)</f>
        <v>0</v>
      </c>
      <c r="K147" s="172" t="s">
        <v>19</v>
      </c>
      <c r="L147" s="40"/>
      <c r="M147" s="177" t="s">
        <v>19</v>
      </c>
      <c r="N147" s="178" t="s">
        <v>44</v>
      </c>
      <c r="O147" s="65"/>
      <c r="P147" s="179">
        <f>O147*H147</f>
        <v>0</v>
      </c>
      <c r="Q147" s="179">
        <v>0</v>
      </c>
      <c r="R147" s="179">
        <f>Q147*H147</f>
        <v>0</v>
      </c>
      <c r="S147" s="179">
        <v>0</v>
      </c>
      <c r="T147" s="180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1" t="s">
        <v>127</v>
      </c>
      <c r="AT147" s="181" t="s">
        <v>122</v>
      </c>
      <c r="AU147" s="181" t="s">
        <v>83</v>
      </c>
      <c r="AY147" s="18" t="s">
        <v>119</v>
      </c>
      <c r="BE147" s="182">
        <f>IF(N147="základní",J147,0)</f>
        <v>0</v>
      </c>
      <c r="BF147" s="182">
        <f>IF(N147="snížená",J147,0)</f>
        <v>0</v>
      </c>
      <c r="BG147" s="182">
        <f>IF(N147="zákl. přenesená",J147,0)</f>
        <v>0</v>
      </c>
      <c r="BH147" s="182">
        <f>IF(N147="sníž. přenesená",J147,0)</f>
        <v>0</v>
      </c>
      <c r="BI147" s="182">
        <f>IF(N147="nulová",J147,0)</f>
        <v>0</v>
      </c>
      <c r="BJ147" s="18" t="s">
        <v>81</v>
      </c>
      <c r="BK147" s="182">
        <f>ROUND(I147*H147,2)</f>
        <v>0</v>
      </c>
      <c r="BL147" s="18" t="s">
        <v>127</v>
      </c>
      <c r="BM147" s="181" t="s">
        <v>226</v>
      </c>
    </row>
    <row r="148" spans="2:51" s="15" customFormat="1" ht="11.25">
      <c r="B148" s="211"/>
      <c r="C148" s="212"/>
      <c r="D148" s="190" t="s">
        <v>131</v>
      </c>
      <c r="E148" s="213" t="s">
        <v>19</v>
      </c>
      <c r="F148" s="214" t="s">
        <v>227</v>
      </c>
      <c r="G148" s="212"/>
      <c r="H148" s="213" t="s">
        <v>19</v>
      </c>
      <c r="I148" s="215"/>
      <c r="J148" s="212"/>
      <c r="K148" s="212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131</v>
      </c>
      <c r="AU148" s="220" t="s">
        <v>83</v>
      </c>
      <c r="AV148" s="15" t="s">
        <v>81</v>
      </c>
      <c r="AW148" s="15" t="s">
        <v>35</v>
      </c>
      <c r="AX148" s="15" t="s">
        <v>73</v>
      </c>
      <c r="AY148" s="220" t="s">
        <v>119</v>
      </c>
    </row>
    <row r="149" spans="2:51" s="13" customFormat="1" ht="11.25">
      <c r="B149" s="188"/>
      <c r="C149" s="189"/>
      <c r="D149" s="190" t="s">
        <v>131</v>
      </c>
      <c r="E149" s="191" t="s">
        <v>19</v>
      </c>
      <c r="F149" s="192" t="s">
        <v>228</v>
      </c>
      <c r="G149" s="189"/>
      <c r="H149" s="193">
        <v>70</v>
      </c>
      <c r="I149" s="194"/>
      <c r="J149" s="189"/>
      <c r="K149" s="189"/>
      <c r="L149" s="195"/>
      <c r="M149" s="196"/>
      <c r="N149" s="197"/>
      <c r="O149" s="197"/>
      <c r="P149" s="197"/>
      <c r="Q149" s="197"/>
      <c r="R149" s="197"/>
      <c r="S149" s="197"/>
      <c r="T149" s="198"/>
      <c r="AT149" s="199" t="s">
        <v>131</v>
      </c>
      <c r="AU149" s="199" t="s">
        <v>83</v>
      </c>
      <c r="AV149" s="13" t="s">
        <v>83</v>
      </c>
      <c r="AW149" s="13" t="s">
        <v>35</v>
      </c>
      <c r="AX149" s="13" t="s">
        <v>81</v>
      </c>
      <c r="AY149" s="199" t="s">
        <v>119</v>
      </c>
    </row>
    <row r="150" spans="1:65" s="2" customFormat="1" ht="21.75" customHeight="1">
      <c r="A150" s="35"/>
      <c r="B150" s="36"/>
      <c r="C150" s="170" t="s">
        <v>229</v>
      </c>
      <c r="D150" s="170" t="s">
        <v>122</v>
      </c>
      <c r="E150" s="171" t="s">
        <v>230</v>
      </c>
      <c r="F150" s="172" t="s">
        <v>231</v>
      </c>
      <c r="G150" s="173" t="s">
        <v>125</v>
      </c>
      <c r="H150" s="174">
        <v>385</v>
      </c>
      <c r="I150" s="175"/>
      <c r="J150" s="176">
        <f>ROUND(I150*H150,2)</f>
        <v>0</v>
      </c>
      <c r="K150" s="172" t="s">
        <v>126</v>
      </c>
      <c r="L150" s="40"/>
      <c r="M150" s="177" t="s">
        <v>19</v>
      </c>
      <c r="N150" s="178" t="s">
        <v>44</v>
      </c>
      <c r="O150" s="65"/>
      <c r="P150" s="179">
        <f>O150*H150</f>
        <v>0</v>
      </c>
      <c r="Q150" s="179">
        <v>0</v>
      </c>
      <c r="R150" s="179">
        <f>Q150*H150</f>
        <v>0</v>
      </c>
      <c r="S150" s="179">
        <v>0</v>
      </c>
      <c r="T150" s="180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1" t="s">
        <v>127</v>
      </c>
      <c r="AT150" s="181" t="s">
        <v>122</v>
      </c>
      <c r="AU150" s="181" t="s">
        <v>83</v>
      </c>
      <c r="AY150" s="18" t="s">
        <v>119</v>
      </c>
      <c r="BE150" s="182">
        <f>IF(N150="základní",J150,0)</f>
        <v>0</v>
      </c>
      <c r="BF150" s="182">
        <f>IF(N150="snížená",J150,0)</f>
        <v>0</v>
      </c>
      <c r="BG150" s="182">
        <f>IF(N150="zákl. přenesená",J150,0)</f>
        <v>0</v>
      </c>
      <c r="BH150" s="182">
        <f>IF(N150="sníž. přenesená",J150,0)</f>
        <v>0</v>
      </c>
      <c r="BI150" s="182">
        <f>IF(N150="nulová",J150,0)</f>
        <v>0</v>
      </c>
      <c r="BJ150" s="18" t="s">
        <v>81</v>
      </c>
      <c r="BK150" s="182">
        <f>ROUND(I150*H150,2)</f>
        <v>0</v>
      </c>
      <c r="BL150" s="18" t="s">
        <v>127</v>
      </c>
      <c r="BM150" s="181" t="s">
        <v>232</v>
      </c>
    </row>
    <row r="151" spans="1:47" s="2" customFormat="1" ht="11.25">
      <c r="A151" s="35"/>
      <c r="B151" s="36"/>
      <c r="C151" s="37"/>
      <c r="D151" s="183" t="s">
        <v>129</v>
      </c>
      <c r="E151" s="37"/>
      <c r="F151" s="184" t="s">
        <v>233</v>
      </c>
      <c r="G151" s="37"/>
      <c r="H151" s="37"/>
      <c r="I151" s="185"/>
      <c r="J151" s="37"/>
      <c r="K151" s="37"/>
      <c r="L151" s="40"/>
      <c r="M151" s="186"/>
      <c r="N151" s="187"/>
      <c r="O151" s="65"/>
      <c r="P151" s="65"/>
      <c r="Q151" s="65"/>
      <c r="R151" s="65"/>
      <c r="S151" s="65"/>
      <c r="T151" s="66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129</v>
      </c>
      <c r="AU151" s="18" t="s">
        <v>83</v>
      </c>
    </row>
    <row r="152" spans="2:51" s="13" customFormat="1" ht="11.25">
      <c r="B152" s="188"/>
      <c r="C152" s="189"/>
      <c r="D152" s="190" t="s">
        <v>131</v>
      </c>
      <c r="E152" s="191" t="s">
        <v>19</v>
      </c>
      <c r="F152" s="192" t="s">
        <v>139</v>
      </c>
      <c r="G152" s="189"/>
      <c r="H152" s="193">
        <v>385</v>
      </c>
      <c r="I152" s="194"/>
      <c r="J152" s="189"/>
      <c r="K152" s="189"/>
      <c r="L152" s="195"/>
      <c r="M152" s="196"/>
      <c r="N152" s="197"/>
      <c r="O152" s="197"/>
      <c r="P152" s="197"/>
      <c r="Q152" s="197"/>
      <c r="R152" s="197"/>
      <c r="S152" s="197"/>
      <c r="T152" s="198"/>
      <c r="AT152" s="199" t="s">
        <v>131</v>
      </c>
      <c r="AU152" s="199" t="s">
        <v>83</v>
      </c>
      <c r="AV152" s="13" t="s">
        <v>83</v>
      </c>
      <c r="AW152" s="13" t="s">
        <v>35</v>
      </c>
      <c r="AX152" s="13" t="s">
        <v>81</v>
      </c>
      <c r="AY152" s="199" t="s">
        <v>119</v>
      </c>
    </row>
    <row r="153" spans="1:65" s="2" customFormat="1" ht="24.2" customHeight="1">
      <c r="A153" s="35"/>
      <c r="B153" s="36"/>
      <c r="C153" s="170" t="s">
        <v>234</v>
      </c>
      <c r="D153" s="170" t="s">
        <v>122</v>
      </c>
      <c r="E153" s="171" t="s">
        <v>235</v>
      </c>
      <c r="F153" s="172" t="s">
        <v>236</v>
      </c>
      <c r="G153" s="173" t="s">
        <v>125</v>
      </c>
      <c r="H153" s="174">
        <v>874</v>
      </c>
      <c r="I153" s="175"/>
      <c r="J153" s="176">
        <f>ROUND(I153*H153,2)</f>
        <v>0</v>
      </c>
      <c r="K153" s="172" t="s">
        <v>126</v>
      </c>
      <c r="L153" s="40"/>
      <c r="M153" s="177" t="s">
        <v>19</v>
      </c>
      <c r="N153" s="178" t="s">
        <v>44</v>
      </c>
      <c r="O153" s="65"/>
      <c r="P153" s="179">
        <f>O153*H153</f>
        <v>0</v>
      </c>
      <c r="Q153" s="179">
        <v>0.0317</v>
      </c>
      <c r="R153" s="179">
        <f>Q153*H153</f>
        <v>27.7058</v>
      </c>
      <c r="S153" s="179">
        <v>0</v>
      </c>
      <c r="T153" s="180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1" t="s">
        <v>127</v>
      </c>
      <c r="AT153" s="181" t="s">
        <v>122</v>
      </c>
      <c r="AU153" s="181" t="s">
        <v>83</v>
      </c>
      <c r="AY153" s="18" t="s">
        <v>119</v>
      </c>
      <c r="BE153" s="182">
        <f>IF(N153="základní",J153,0)</f>
        <v>0</v>
      </c>
      <c r="BF153" s="182">
        <f>IF(N153="snížená",J153,0)</f>
        <v>0</v>
      </c>
      <c r="BG153" s="182">
        <f>IF(N153="zákl. přenesená",J153,0)</f>
        <v>0</v>
      </c>
      <c r="BH153" s="182">
        <f>IF(N153="sníž. přenesená",J153,0)</f>
        <v>0</v>
      </c>
      <c r="BI153" s="182">
        <f>IF(N153="nulová",J153,0)</f>
        <v>0</v>
      </c>
      <c r="BJ153" s="18" t="s">
        <v>81</v>
      </c>
      <c r="BK153" s="182">
        <f>ROUND(I153*H153,2)</f>
        <v>0</v>
      </c>
      <c r="BL153" s="18" t="s">
        <v>127</v>
      </c>
      <c r="BM153" s="181" t="s">
        <v>237</v>
      </c>
    </row>
    <row r="154" spans="1:47" s="2" customFormat="1" ht="11.25">
      <c r="A154" s="35"/>
      <c r="B154" s="36"/>
      <c r="C154" s="37"/>
      <c r="D154" s="183" t="s">
        <v>129</v>
      </c>
      <c r="E154" s="37"/>
      <c r="F154" s="184" t="s">
        <v>238</v>
      </c>
      <c r="G154" s="37"/>
      <c r="H154" s="37"/>
      <c r="I154" s="185"/>
      <c r="J154" s="37"/>
      <c r="K154" s="37"/>
      <c r="L154" s="40"/>
      <c r="M154" s="186"/>
      <c r="N154" s="187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129</v>
      </c>
      <c r="AU154" s="18" t="s">
        <v>83</v>
      </c>
    </row>
    <row r="155" spans="2:51" s="13" customFormat="1" ht="11.25">
      <c r="B155" s="188"/>
      <c r="C155" s="189"/>
      <c r="D155" s="190" t="s">
        <v>131</v>
      </c>
      <c r="E155" s="191" t="s">
        <v>19</v>
      </c>
      <c r="F155" s="192" t="s">
        <v>138</v>
      </c>
      <c r="G155" s="189"/>
      <c r="H155" s="193">
        <v>874</v>
      </c>
      <c r="I155" s="194"/>
      <c r="J155" s="189"/>
      <c r="K155" s="189"/>
      <c r="L155" s="195"/>
      <c r="M155" s="196"/>
      <c r="N155" s="197"/>
      <c r="O155" s="197"/>
      <c r="P155" s="197"/>
      <c r="Q155" s="197"/>
      <c r="R155" s="197"/>
      <c r="S155" s="197"/>
      <c r="T155" s="198"/>
      <c r="AT155" s="199" t="s">
        <v>131</v>
      </c>
      <c r="AU155" s="199" t="s">
        <v>83</v>
      </c>
      <c r="AV155" s="13" t="s">
        <v>83</v>
      </c>
      <c r="AW155" s="13" t="s">
        <v>35</v>
      </c>
      <c r="AX155" s="13" t="s">
        <v>81</v>
      </c>
      <c r="AY155" s="199" t="s">
        <v>119</v>
      </c>
    </row>
    <row r="156" spans="1:65" s="2" customFormat="1" ht="33" customHeight="1">
      <c r="A156" s="35"/>
      <c r="B156" s="36"/>
      <c r="C156" s="170" t="s">
        <v>239</v>
      </c>
      <c r="D156" s="170" t="s">
        <v>122</v>
      </c>
      <c r="E156" s="171" t="s">
        <v>240</v>
      </c>
      <c r="F156" s="172" t="s">
        <v>241</v>
      </c>
      <c r="G156" s="173" t="s">
        <v>125</v>
      </c>
      <c r="H156" s="174">
        <v>240</v>
      </c>
      <c r="I156" s="175"/>
      <c r="J156" s="176">
        <f>ROUND(I156*H156,2)</f>
        <v>0</v>
      </c>
      <c r="K156" s="172" t="s">
        <v>126</v>
      </c>
      <c r="L156" s="40"/>
      <c r="M156" s="177" t="s">
        <v>19</v>
      </c>
      <c r="N156" s="178" t="s">
        <v>44</v>
      </c>
      <c r="O156" s="65"/>
      <c r="P156" s="179">
        <f>O156*H156</f>
        <v>0</v>
      </c>
      <c r="Q156" s="179">
        <v>0.1837</v>
      </c>
      <c r="R156" s="179">
        <f>Q156*H156</f>
        <v>44.088</v>
      </c>
      <c r="S156" s="179">
        <v>0</v>
      </c>
      <c r="T156" s="180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1" t="s">
        <v>127</v>
      </c>
      <c r="AT156" s="181" t="s">
        <v>122</v>
      </c>
      <c r="AU156" s="181" t="s">
        <v>83</v>
      </c>
      <c r="AY156" s="18" t="s">
        <v>119</v>
      </c>
      <c r="BE156" s="182">
        <f>IF(N156="základní",J156,0)</f>
        <v>0</v>
      </c>
      <c r="BF156" s="182">
        <f>IF(N156="snížená",J156,0)</f>
        <v>0</v>
      </c>
      <c r="BG156" s="182">
        <f>IF(N156="zákl. přenesená",J156,0)</f>
        <v>0</v>
      </c>
      <c r="BH156" s="182">
        <f>IF(N156="sníž. přenesená",J156,0)</f>
        <v>0</v>
      </c>
      <c r="BI156" s="182">
        <f>IF(N156="nulová",J156,0)</f>
        <v>0</v>
      </c>
      <c r="BJ156" s="18" t="s">
        <v>81</v>
      </c>
      <c r="BK156" s="182">
        <f>ROUND(I156*H156,2)</f>
        <v>0</v>
      </c>
      <c r="BL156" s="18" t="s">
        <v>127</v>
      </c>
      <c r="BM156" s="181" t="s">
        <v>242</v>
      </c>
    </row>
    <row r="157" spans="1:47" s="2" customFormat="1" ht="11.25">
      <c r="A157" s="35"/>
      <c r="B157" s="36"/>
      <c r="C157" s="37"/>
      <c r="D157" s="183" t="s">
        <v>129</v>
      </c>
      <c r="E157" s="37"/>
      <c r="F157" s="184" t="s">
        <v>243</v>
      </c>
      <c r="G157" s="37"/>
      <c r="H157" s="37"/>
      <c r="I157" s="185"/>
      <c r="J157" s="37"/>
      <c r="K157" s="37"/>
      <c r="L157" s="40"/>
      <c r="M157" s="186"/>
      <c r="N157" s="187"/>
      <c r="O157" s="65"/>
      <c r="P157" s="65"/>
      <c r="Q157" s="65"/>
      <c r="R157" s="65"/>
      <c r="S157" s="65"/>
      <c r="T157" s="66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129</v>
      </c>
      <c r="AU157" s="18" t="s">
        <v>83</v>
      </c>
    </row>
    <row r="158" spans="1:65" s="2" customFormat="1" ht="16.5" customHeight="1">
      <c r="A158" s="35"/>
      <c r="B158" s="36"/>
      <c r="C158" s="221" t="s">
        <v>244</v>
      </c>
      <c r="D158" s="221" t="s">
        <v>245</v>
      </c>
      <c r="E158" s="222" t="s">
        <v>246</v>
      </c>
      <c r="F158" s="223" t="s">
        <v>247</v>
      </c>
      <c r="G158" s="224" t="s">
        <v>125</v>
      </c>
      <c r="H158" s="225">
        <v>244.8</v>
      </c>
      <c r="I158" s="226"/>
      <c r="J158" s="227">
        <f>ROUND(I158*H158,2)</f>
        <v>0</v>
      </c>
      <c r="K158" s="223" t="s">
        <v>126</v>
      </c>
      <c r="L158" s="228"/>
      <c r="M158" s="229" t="s">
        <v>19</v>
      </c>
      <c r="N158" s="230" t="s">
        <v>44</v>
      </c>
      <c r="O158" s="65"/>
      <c r="P158" s="179">
        <f>O158*H158</f>
        <v>0</v>
      </c>
      <c r="Q158" s="179">
        <v>0.222</v>
      </c>
      <c r="R158" s="179">
        <f>Q158*H158</f>
        <v>54.345600000000005</v>
      </c>
      <c r="S158" s="179">
        <v>0</v>
      </c>
      <c r="T158" s="180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1" t="s">
        <v>248</v>
      </c>
      <c r="AT158" s="181" t="s">
        <v>245</v>
      </c>
      <c r="AU158" s="181" t="s">
        <v>83</v>
      </c>
      <c r="AY158" s="18" t="s">
        <v>119</v>
      </c>
      <c r="BE158" s="182">
        <f>IF(N158="základní",J158,0)</f>
        <v>0</v>
      </c>
      <c r="BF158" s="182">
        <f>IF(N158="snížená",J158,0)</f>
        <v>0</v>
      </c>
      <c r="BG158" s="182">
        <f>IF(N158="zákl. přenesená",J158,0)</f>
        <v>0</v>
      </c>
      <c r="BH158" s="182">
        <f>IF(N158="sníž. přenesená",J158,0)</f>
        <v>0</v>
      </c>
      <c r="BI158" s="182">
        <f>IF(N158="nulová",J158,0)</f>
        <v>0</v>
      </c>
      <c r="BJ158" s="18" t="s">
        <v>81</v>
      </c>
      <c r="BK158" s="182">
        <f>ROUND(I158*H158,2)</f>
        <v>0</v>
      </c>
      <c r="BL158" s="18" t="s">
        <v>127</v>
      </c>
      <c r="BM158" s="181" t="s">
        <v>249</v>
      </c>
    </row>
    <row r="159" spans="2:51" s="13" customFormat="1" ht="11.25">
      <c r="B159" s="188"/>
      <c r="C159" s="189"/>
      <c r="D159" s="190" t="s">
        <v>131</v>
      </c>
      <c r="E159" s="189"/>
      <c r="F159" s="192" t="s">
        <v>250</v>
      </c>
      <c r="G159" s="189"/>
      <c r="H159" s="193">
        <v>244.8</v>
      </c>
      <c r="I159" s="194"/>
      <c r="J159" s="189"/>
      <c r="K159" s="189"/>
      <c r="L159" s="195"/>
      <c r="M159" s="196"/>
      <c r="N159" s="197"/>
      <c r="O159" s="197"/>
      <c r="P159" s="197"/>
      <c r="Q159" s="197"/>
      <c r="R159" s="197"/>
      <c r="S159" s="197"/>
      <c r="T159" s="198"/>
      <c r="AT159" s="199" t="s">
        <v>131</v>
      </c>
      <c r="AU159" s="199" t="s">
        <v>83</v>
      </c>
      <c r="AV159" s="13" t="s">
        <v>83</v>
      </c>
      <c r="AW159" s="13" t="s">
        <v>4</v>
      </c>
      <c r="AX159" s="13" t="s">
        <v>81</v>
      </c>
      <c r="AY159" s="199" t="s">
        <v>119</v>
      </c>
    </row>
    <row r="160" spans="2:63" s="12" customFormat="1" ht="22.9" customHeight="1">
      <c r="B160" s="154"/>
      <c r="C160" s="155"/>
      <c r="D160" s="156" t="s">
        <v>72</v>
      </c>
      <c r="E160" s="168" t="s">
        <v>251</v>
      </c>
      <c r="F160" s="168" t="s">
        <v>252</v>
      </c>
      <c r="G160" s="155"/>
      <c r="H160" s="155"/>
      <c r="I160" s="158"/>
      <c r="J160" s="169">
        <f>BK160</f>
        <v>0</v>
      </c>
      <c r="K160" s="155"/>
      <c r="L160" s="160"/>
      <c r="M160" s="161"/>
      <c r="N160" s="162"/>
      <c r="O160" s="162"/>
      <c r="P160" s="163">
        <f>SUM(P161:P176)</f>
        <v>0</v>
      </c>
      <c r="Q160" s="162"/>
      <c r="R160" s="163">
        <f>SUM(R161:R176)</f>
        <v>234.98905000000002</v>
      </c>
      <c r="S160" s="162"/>
      <c r="T160" s="164">
        <f>SUM(T161:T176)</f>
        <v>0</v>
      </c>
      <c r="AR160" s="165" t="s">
        <v>81</v>
      </c>
      <c r="AT160" s="166" t="s">
        <v>72</v>
      </c>
      <c r="AU160" s="166" t="s">
        <v>81</v>
      </c>
      <c r="AY160" s="165" t="s">
        <v>119</v>
      </c>
      <c r="BK160" s="167">
        <f>SUM(BK161:BK176)</f>
        <v>0</v>
      </c>
    </row>
    <row r="161" spans="1:65" s="2" customFormat="1" ht="24.2" customHeight="1">
      <c r="A161" s="35"/>
      <c r="B161" s="36"/>
      <c r="C161" s="170" t="s">
        <v>253</v>
      </c>
      <c r="D161" s="170" t="s">
        <v>122</v>
      </c>
      <c r="E161" s="171" t="s">
        <v>254</v>
      </c>
      <c r="F161" s="172" t="s">
        <v>255</v>
      </c>
      <c r="G161" s="173" t="s">
        <v>144</v>
      </c>
      <c r="H161" s="174">
        <v>860</v>
      </c>
      <c r="I161" s="175"/>
      <c r="J161" s="176">
        <f>ROUND(I161*H161,2)</f>
        <v>0</v>
      </c>
      <c r="K161" s="172" t="s">
        <v>126</v>
      </c>
      <c r="L161" s="40"/>
      <c r="M161" s="177" t="s">
        <v>19</v>
      </c>
      <c r="N161" s="178" t="s">
        <v>44</v>
      </c>
      <c r="O161" s="65"/>
      <c r="P161" s="179">
        <f>O161*H161</f>
        <v>0</v>
      </c>
      <c r="Q161" s="179">
        <v>0.07287</v>
      </c>
      <c r="R161" s="179">
        <f>Q161*H161</f>
        <v>62.668200000000006</v>
      </c>
      <c r="S161" s="179">
        <v>0</v>
      </c>
      <c r="T161" s="180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1" t="s">
        <v>127</v>
      </c>
      <c r="AT161" s="181" t="s">
        <v>122</v>
      </c>
      <c r="AU161" s="181" t="s">
        <v>83</v>
      </c>
      <c r="AY161" s="18" t="s">
        <v>119</v>
      </c>
      <c r="BE161" s="182">
        <f>IF(N161="základní",J161,0)</f>
        <v>0</v>
      </c>
      <c r="BF161" s="182">
        <f>IF(N161="snížená",J161,0)</f>
        <v>0</v>
      </c>
      <c r="BG161" s="182">
        <f>IF(N161="zákl. přenesená",J161,0)</f>
        <v>0</v>
      </c>
      <c r="BH161" s="182">
        <f>IF(N161="sníž. přenesená",J161,0)</f>
        <v>0</v>
      </c>
      <c r="BI161" s="182">
        <f>IF(N161="nulová",J161,0)</f>
        <v>0</v>
      </c>
      <c r="BJ161" s="18" t="s">
        <v>81</v>
      </c>
      <c r="BK161" s="182">
        <f>ROUND(I161*H161,2)</f>
        <v>0</v>
      </c>
      <c r="BL161" s="18" t="s">
        <v>127</v>
      </c>
      <c r="BM161" s="181" t="s">
        <v>256</v>
      </c>
    </row>
    <row r="162" spans="1:47" s="2" customFormat="1" ht="11.25">
      <c r="A162" s="35"/>
      <c r="B162" s="36"/>
      <c r="C162" s="37"/>
      <c r="D162" s="183" t="s">
        <v>129</v>
      </c>
      <c r="E162" s="37"/>
      <c r="F162" s="184" t="s">
        <v>257</v>
      </c>
      <c r="G162" s="37"/>
      <c r="H162" s="37"/>
      <c r="I162" s="185"/>
      <c r="J162" s="37"/>
      <c r="K162" s="37"/>
      <c r="L162" s="40"/>
      <c r="M162" s="186"/>
      <c r="N162" s="187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129</v>
      </c>
      <c r="AU162" s="18" t="s">
        <v>83</v>
      </c>
    </row>
    <row r="163" spans="1:65" s="2" customFormat="1" ht="16.5" customHeight="1">
      <c r="A163" s="35"/>
      <c r="B163" s="36"/>
      <c r="C163" s="221" t="s">
        <v>258</v>
      </c>
      <c r="D163" s="221" t="s">
        <v>245</v>
      </c>
      <c r="E163" s="222" t="s">
        <v>259</v>
      </c>
      <c r="F163" s="223" t="s">
        <v>260</v>
      </c>
      <c r="G163" s="224" t="s">
        <v>261</v>
      </c>
      <c r="H163" s="225">
        <v>344</v>
      </c>
      <c r="I163" s="226"/>
      <c r="J163" s="227">
        <f>ROUND(I163*H163,2)</f>
        <v>0</v>
      </c>
      <c r="K163" s="223" t="s">
        <v>19</v>
      </c>
      <c r="L163" s="228"/>
      <c r="M163" s="229" t="s">
        <v>19</v>
      </c>
      <c r="N163" s="230" t="s">
        <v>44</v>
      </c>
      <c r="O163" s="65"/>
      <c r="P163" s="179">
        <f>O163*H163</f>
        <v>0</v>
      </c>
      <c r="Q163" s="179">
        <v>0.07</v>
      </c>
      <c r="R163" s="179">
        <f>Q163*H163</f>
        <v>24.080000000000002</v>
      </c>
      <c r="S163" s="179">
        <v>0</v>
      </c>
      <c r="T163" s="180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1" t="s">
        <v>248</v>
      </c>
      <c r="AT163" s="181" t="s">
        <v>245</v>
      </c>
      <c r="AU163" s="181" t="s">
        <v>83</v>
      </c>
      <c r="AY163" s="18" t="s">
        <v>119</v>
      </c>
      <c r="BE163" s="182">
        <f>IF(N163="základní",J163,0)</f>
        <v>0</v>
      </c>
      <c r="BF163" s="182">
        <f>IF(N163="snížená",J163,0)</f>
        <v>0</v>
      </c>
      <c r="BG163" s="182">
        <f>IF(N163="zákl. přenesená",J163,0)</f>
        <v>0</v>
      </c>
      <c r="BH163" s="182">
        <f>IF(N163="sníž. přenesená",J163,0)</f>
        <v>0</v>
      </c>
      <c r="BI163" s="182">
        <f>IF(N163="nulová",J163,0)</f>
        <v>0</v>
      </c>
      <c r="BJ163" s="18" t="s">
        <v>81</v>
      </c>
      <c r="BK163" s="182">
        <f>ROUND(I163*H163,2)</f>
        <v>0</v>
      </c>
      <c r="BL163" s="18" t="s">
        <v>127</v>
      </c>
      <c r="BM163" s="181" t="s">
        <v>262</v>
      </c>
    </row>
    <row r="164" spans="2:51" s="13" customFormat="1" ht="11.25">
      <c r="B164" s="188"/>
      <c r="C164" s="189"/>
      <c r="D164" s="190" t="s">
        <v>131</v>
      </c>
      <c r="E164" s="191" t="s">
        <v>19</v>
      </c>
      <c r="F164" s="192" t="s">
        <v>263</v>
      </c>
      <c r="G164" s="189"/>
      <c r="H164" s="193">
        <v>344</v>
      </c>
      <c r="I164" s="194"/>
      <c r="J164" s="189"/>
      <c r="K164" s="189"/>
      <c r="L164" s="195"/>
      <c r="M164" s="196"/>
      <c r="N164" s="197"/>
      <c r="O164" s="197"/>
      <c r="P164" s="197"/>
      <c r="Q164" s="197"/>
      <c r="R164" s="197"/>
      <c r="S164" s="197"/>
      <c r="T164" s="198"/>
      <c r="AT164" s="199" t="s">
        <v>131</v>
      </c>
      <c r="AU164" s="199" t="s">
        <v>83</v>
      </c>
      <c r="AV164" s="13" t="s">
        <v>83</v>
      </c>
      <c r="AW164" s="13" t="s">
        <v>35</v>
      </c>
      <c r="AX164" s="13" t="s">
        <v>81</v>
      </c>
      <c r="AY164" s="199" t="s">
        <v>119</v>
      </c>
    </row>
    <row r="165" spans="1:65" s="2" customFormat="1" ht="24.2" customHeight="1">
      <c r="A165" s="35"/>
      <c r="B165" s="36"/>
      <c r="C165" s="170" t="s">
        <v>264</v>
      </c>
      <c r="D165" s="170" t="s">
        <v>122</v>
      </c>
      <c r="E165" s="171" t="s">
        <v>265</v>
      </c>
      <c r="F165" s="172" t="s">
        <v>266</v>
      </c>
      <c r="G165" s="173" t="s">
        <v>144</v>
      </c>
      <c r="H165" s="174">
        <v>205.2</v>
      </c>
      <c r="I165" s="175"/>
      <c r="J165" s="176">
        <f>ROUND(I165*H165,2)</f>
        <v>0</v>
      </c>
      <c r="K165" s="172" t="s">
        <v>126</v>
      </c>
      <c r="L165" s="40"/>
      <c r="M165" s="177" t="s">
        <v>19</v>
      </c>
      <c r="N165" s="178" t="s">
        <v>44</v>
      </c>
      <c r="O165" s="65"/>
      <c r="P165" s="179">
        <f>O165*H165</f>
        <v>0</v>
      </c>
      <c r="Q165" s="179">
        <v>0.1295</v>
      </c>
      <c r="R165" s="179">
        <f>Q165*H165</f>
        <v>26.5734</v>
      </c>
      <c r="S165" s="179">
        <v>0</v>
      </c>
      <c r="T165" s="180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1" t="s">
        <v>127</v>
      </c>
      <c r="AT165" s="181" t="s">
        <v>122</v>
      </c>
      <c r="AU165" s="181" t="s">
        <v>83</v>
      </c>
      <c r="AY165" s="18" t="s">
        <v>119</v>
      </c>
      <c r="BE165" s="182">
        <f>IF(N165="základní",J165,0)</f>
        <v>0</v>
      </c>
      <c r="BF165" s="182">
        <f>IF(N165="snížená",J165,0)</f>
        <v>0</v>
      </c>
      <c r="BG165" s="182">
        <f>IF(N165="zákl. přenesená",J165,0)</f>
        <v>0</v>
      </c>
      <c r="BH165" s="182">
        <f>IF(N165="sníž. přenesená",J165,0)</f>
        <v>0</v>
      </c>
      <c r="BI165" s="182">
        <f>IF(N165="nulová",J165,0)</f>
        <v>0</v>
      </c>
      <c r="BJ165" s="18" t="s">
        <v>81</v>
      </c>
      <c r="BK165" s="182">
        <f>ROUND(I165*H165,2)</f>
        <v>0</v>
      </c>
      <c r="BL165" s="18" t="s">
        <v>127</v>
      </c>
      <c r="BM165" s="181" t="s">
        <v>267</v>
      </c>
    </row>
    <row r="166" spans="1:47" s="2" customFormat="1" ht="11.25">
      <c r="A166" s="35"/>
      <c r="B166" s="36"/>
      <c r="C166" s="37"/>
      <c r="D166" s="183" t="s">
        <v>129</v>
      </c>
      <c r="E166" s="37"/>
      <c r="F166" s="184" t="s">
        <v>268</v>
      </c>
      <c r="G166" s="37"/>
      <c r="H166" s="37"/>
      <c r="I166" s="185"/>
      <c r="J166" s="37"/>
      <c r="K166" s="37"/>
      <c r="L166" s="40"/>
      <c r="M166" s="186"/>
      <c r="N166" s="187"/>
      <c r="O166" s="65"/>
      <c r="P166" s="65"/>
      <c r="Q166" s="65"/>
      <c r="R166" s="65"/>
      <c r="S166" s="65"/>
      <c r="T166" s="66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129</v>
      </c>
      <c r="AU166" s="18" t="s">
        <v>83</v>
      </c>
    </row>
    <row r="167" spans="2:51" s="13" customFormat="1" ht="11.25">
      <c r="B167" s="188"/>
      <c r="C167" s="189"/>
      <c r="D167" s="190" t="s">
        <v>131</v>
      </c>
      <c r="E167" s="191" t="s">
        <v>19</v>
      </c>
      <c r="F167" s="192" t="s">
        <v>269</v>
      </c>
      <c r="G167" s="189"/>
      <c r="H167" s="193">
        <v>205.2</v>
      </c>
      <c r="I167" s="194"/>
      <c r="J167" s="189"/>
      <c r="K167" s="189"/>
      <c r="L167" s="195"/>
      <c r="M167" s="196"/>
      <c r="N167" s="197"/>
      <c r="O167" s="197"/>
      <c r="P167" s="197"/>
      <c r="Q167" s="197"/>
      <c r="R167" s="197"/>
      <c r="S167" s="197"/>
      <c r="T167" s="198"/>
      <c r="AT167" s="199" t="s">
        <v>131</v>
      </c>
      <c r="AU167" s="199" t="s">
        <v>83</v>
      </c>
      <c r="AV167" s="13" t="s">
        <v>83</v>
      </c>
      <c r="AW167" s="13" t="s">
        <v>35</v>
      </c>
      <c r="AX167" s="13" t="s">
        <v>81</v>
      </c>
      <c r="AY167" s="199" t="s">
        <v>119</v>
      </c>
    </row>
    <row r="168" spans="1:65" s="2" customFormat="1" ht="16.5" customHeight="1">
      <c r="A168" s="35"/>
      <c r="B168" s="36"/>
      <c r="C168" s="221" t="s">
        <v>270</v>
      </c>
      <c r="D168" s="221" t="s">
        <v>245</v>
      </c>
      <c r="E168" s="222" t="s">
        <v>271</v>
      </c>
      <c r="F168" s="223" t="s">
        <v>272</v>
      </c>
      <c r="G168" s="224" t="s">
        <v>261</v>
      </c>
      <c r="H168" s="225">
        <v>215.46</v>
      </c>
      <c r="I168" s="226"/>
      <c r="J168" s="227">
        <f>ROUND(I168*H168,2)</f>
        <v>0</v>
      </c>
      <c r="K168" s="223" t="s">
        <v>126</v>
      </c>
      <c r="L168" s="228"/>
      <c r="M168" s="229" t="s">
        <v>19</v>
      </c>
      <c r="N168" s="230" t="s">
        <v>44</v>
      </c>
      <c r="O168" s="65"/>
      <c r="P168" s="179">
        <f>O168*H168</f>
        <v>0</v>
      </c>
      <c r="Q168" s="179">
        <v>0.045</v>
      </c>
      <c r="R168" s="179">
        <f>Q168*H168</f>
        <v>9.6957</v>
      </c>
      <c r="S168" s="179">
        <v>0</v>
      </c>
      <c r="T168" s="180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1" t="s">
        <v>248</v>
      </c>
      <c r="AT168" s="181" t="s">
        <v>245</v>
      </c>
      <c r="AU168" s="181" t="s">
        <v>83</v>
      </c>
      <c r="AY168" s="18" t="s">
        <v>119</v>
      </c>
      <c r="BE168" s="182">
        <f>IF(N168="základní",J168,0)</f>
        <v>0</v>
      </c>
      <c r="BF168" s="182">
        <f>IF(N168="snížená",J168,0)</f>
        <v>0</v>
      </c>
      <c r="BG168" s="182">
        <f>IF(N168="zákl. přenesená",J168,0)</f>
        <v>0</v>
      </c>
      <c r="BH168" s="182">
        <f>IF(N168="sníž. přenesená",J168,0)</f>
        <v>0</v>
      </c>
      <c r="BI168" s="182">
        <f>IF(N168="nulová",J168,0)</f>
        <v>0</v>
      </c>
      <c r="BJ168" s="18" t="s">
        <v>81</v>
      </c>
      <c r="BK168" s="182">
        <f>ROUND(I168*H168,2)</f>
        <v>0</v>
      </c>
      <c r="BL168" s="18" t="s">
        <v>127</v>
      </c>
      <c r="BM168" s="181" t="s">
        <v>273</v>
      </c>
    </row>
    <row r="169" spans="1:47" s="2" customFormat="1" ht="19.5">
      <c r="A169" s="35"/>
      <c r="B169" s="36"/>
      <c r="C169" s="37"/>
      <c r="D169" s="190" t="s">
        <v>274</v>
      </c>
      <c r="E169" s="37"/>
      <c r="F169" s="231" t="s">
        <v>275</v>
      </c>
      <c r="G169" s="37"/>
      <c r="H169" s="37"/>
      <c r="I169" s="185"/>
      <c r="J169" s="37"/>
      <c r="K169" s="37"/>
      <c r="L169" s="40"/>
      <c r="M169" s="186"/>
      <c r="N169" s="187"/>
      <c r="O169" s="65"/>
      <c r="P169" s="65"/>
      <c r="Q169" s="65"/>
      <c r="R169" s="65"/>
      <c r="S169" s="65"/>
      <c r="T169" s="66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274</v>
      </c>
      <c r="AU169" s="18" t="s">
        <v>83</v>
      </c>
    </row>
    <row r="170" spans="2:51" s="13" customFormat="1" ht="11.25">
      <c r="B170" s="188"/>
      <c r="C170" s="189"/>
      <c r="D170" s="190" t="s">
        <v>131</v>
      </c>
      <c r="E170" s="189"/>
      <c r="F170" s="192" t="s">
        <v>276</v>
      </c>
      <c r="G170" s="189"/>
      <c r="H170" s="193">
        <v>215.46</v>
      </c>
      <c r="I170" s="194"/>
      <c r="J170" s="189"/>
      <c r="K170" s="189"/>
      <c r="L170" s="195"/>
      <c r="M170" s="196"/>
      <c r="N170" s="197"/>
      <c r="O170" s="197"/>
      <c r="P170" s="197"/>
      <c r="Q170" s="197"/>
      <c r="R170" s="197"/>
      <c r="S170" s="197"/>
      <c r="T170" s="198"/>
      <c r="AT170" s="199" t="s">
        <v>131</v>
      </c>
      <c r="AU170" s="199" t="s">
        <v>83</v>
      </c>
      <c r="AV170" s="13" t="s">
        <v>83</v>
      </c>
      <c r="AW170" s="13" t="s">
        <v>4</v>
      </c>
      <c r="AX170" s="13" t="s">
        <v>81</v>
      </c>
      <c r="AY170" s="199" t="s">
        <v>119</v>
      </c>
    </row>
    <row r="171" spans="1:65" s="2" customFormat="1" ht="16.5" customHeight="1">
      <c r="A171" s="35"/>
      <c r="B171" s="36"/>
      <c r="C171" s="170" t="s">
        <v>277</v>
      </c>
      <c r="D171" s="170" t="s">
        <v>122</v>
      </c>
      <c r="E171" s="171" t="s">
        <v>278</v>
      </c>
      <c r="F171" s="172" t="s">
        <v>279</v>
      </c>
      <c r="G171" s="173" t="s">
        <v>125</v>
      </c>
      <c r="H171" s="174">
        <v>385</v>
      </c>
      <c r="I171" s="175"/>
      <c r="J171" s="176">
        <f>ROUND(I171*H171,2)</f>
        <v>0</v>
      </c>
      <c r="K171" s="172" t="s">
        <v>126</v>
      </c>
      <c r="L171" s="40"/>
      <c r="M171" s="177" t="s">
        <v>19</v>
      </c>
      <c r="N171" s="178" t="s">
        <v>44</v>
      </c>
      <c r="O171" s="65"/>
      <c r="P171" s="179">
        <f>O171*H171</f>
        <v>0</v>
      </c>
      <c r="Q171" s="179">
        <v>0.00047</v>
      </c>
      <c r="R171" s="179">
        <f>Q171*H171</f>
        <v>0.18095</v>
      </c>
      <c r="S171" s="179">
        <v>0</v>
      </c>
      <c r="T171" s="180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1" t="s">
        <v>127</v>
      </c>
      <c r="AT171" s="181" t="s">
        <v>122</v>
      </c>
      <c r="AU171" s="181" t="s">
        <v>83</v>
      </c>
      <c r="AY171" s="18" t="s">
        <v>119</v>
      </c>
      <c r="BE171" s="182">
        <f>IF(N171="základní",J171,0)</f>
        <v>0</v>
      </c>
      <c r="BF171" s="182">
        <f>IF(N171="snížená",J171,0)</f>
        <v>0</v>
      </c>
      <c r="BG171" s="182">
        <f>IF(N171="zákl. přenesená",J171,0)</f>
        <v>0</v>
      </c>
      <c r="BH171" s="182">
        <f>IF(N171="sníž. přenesená",J171,0)</f>
        <v>0</v>
      </c>
      <c r="BI171" s="182">
        <f>IF(N171="nulová",J171,0)</f>
        <v>0</v>
      </c>
      <c r="BJ171" s="18" t="s">
        <v>81</v>
      </c>
      <c r="BK171" s="182">
        <f>ROUND(I171*H171,2)</f>
        <v>0</v>
      </c>
      <c r="BL171" s="18" t="s">
        <v>127</v>
      </c>
      <c r="BM171" s="181" t="s">
        <v>280</v>
      </c>
    </row>
    <row r="172" spans="1:47" s="2" customFormat="1" ht="11.25">
      <c r="A172" s="35"/>
      <c r="B172" s="36"/>
      <c r="C172" s="37"/>
      <c r="D172" s="183" t="s">
        <v>129</v>
      </c>
      <c r="E172" s="37"/>
      <c r="F172" s="184" t="s">
        <v>281</v>
      </c>
      <c r="G172" s="37"/>
      <c r="H172" s="37"/>
      <c r="I172" s="185"/>
      <c r="J172" s="37"/>
      <c r="K172" s="37"/>
      <c r="L172" s="40"/>
      <c r="M172" s="186"/>
      <c r="N172" s="187"/>
      <c r="O172" s="65"/>
      <c r="P172" s="65"/>
      <c r="Q172" s="65"/>
      <c r="R172" s="65"/>
      <c r="S172" s="65"/>
      <c r="T172" s="66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129</v>
      </c>
      <c r="AU172" s="18" t="s">
        <v>83</v>
      </c>
    </row>
    <row r="173" spans="2:51" s="13" customFormat="1" ht="11.25">
      <c r="B173" s="188"/>
      <c r="C173" s="189"/>
      <c r="D173" s="190" t="s">
        <v>131</v>
      </c>
      <c r="E173" s="191" t="s">
        <v>19</v>
      </c>
      <c r="F173" s="192" t="s">
        <v>212</v>
      </c>
      <c r="G173" s="189"/>
      <c r="H173" s="193">
        <v>385</v>
      </c>
      <c r="I173" s="194"/>
      <c r="J173" s="189"/>
      <c r="K173" s="189"/>
      <c r="L173" s="195"/>
      <c r="M173" s="196"/>
      <c r="N173" s="197"/>
      <c r="O173" s="197"/>
      <c r="P173" s="197"/>
      <c r="Q173" s="197"/>
      <c r="R173" s="197"/>
      <c r="S173" s="197"/>
      <c r="T173" s="198"/>
      <c r="AT173" s="199" t="s">
        <v>131</v>
      </c>
      <c r="AU173" s="199" t="s">
        <v>83</v>
      </c>
      <c r="AV173" s="13" t="s">
        <v>83</v>
      </c>
      <c r="AW173" s="13" t="s">
        <v>35</v>
      </c>
      <c r="AX173" s="13" t="s">
        <v>81</v>
      </c>
      <c r="AY173" s="199" t="s">
        <v>119</v>
      </c>
    </row>
    <row r="174" spans="1:65" s="2" customFormat="1" ht="16.5" customHeight="1">
      <c r="A174" s="35"/>
      <c r="B174" s="36"/>
      <c r="C174" s="170" t="s">
        <v>282</v>
      </c>
      <c r="D174" s="170" t="s">
        <v>122</v>
      </c>
      <c r="E174" s="171" t="s">
        <v>283</v>
      </c>
      <c r="F174" s="172" t="s">
        <v>284</v>
      </c>
      <c r="G174" s="173" t="s">
        <v>261</v>
      </c>
      <c r="H174" s="174">
        <v>270</v>
      </c>
      <c r="I174" s="175"/>
      <c r="J174" s="176">
        <f>ROUND(I174*H174,2)</f>
        <v>0</v>
      </c>
      <c r="K174" s="172" t="s">
        <v>19</v>
      </c>
      <c r="L174" s="40"/>
      <c r="M174" s="177" t="s">
        <v>19</v>
      </c>
      <c r="N174" s="178" t="s">
        <v>44</v>
      </c>
      <c r="O174" s="65"/>
      <c r="P174" s="179">
        <f>O174*H174</f>
        <v>0</v>
      </c>
      <c r="Q174" s="179">
        <v>0.35744</v>
      </c>
      <c r="R174" s="179">
        <f>Q174*H174</f>
        <v>96.5088</v>
      </c>
      <c r="S174" s="179">
        <v>0</v>
      </c>
      <c r="T174" s="180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1" t="s">
        <v>127</v>
      </c>
      <c r="AT174" s="181" t="s">
        <v>122</v>
      </c>
      <c r="AU174" s="181" t="s">
        <v>83</v>
      </c>
      <c r="AY174" s="18" t="s">
        <v>119</v>
      </c>
      <c r="BE174" s="182">
        <f>IF(N174="základní",J174,0)</f>
        <v>0</v>
      </c>
      <c r="BF174" s="182">
        <f>IF(N174="snížená",J174,0)</f>
        <v>0</v>
      </c>
      <c r="BG174" s="182">
        <f>IF(N174="zákl. přenesená",J174,0)</f>
        <v>0</v>
      </c>
      <c r="BH174" s="182">
        <f>IF(N174="sníž. přenesená",J174,0)</f>
        <v>0</v>
      </c>
      <c r="BI174" s="182">
        <f>IF(N174="nulová",J174,0)</f>
        <v>0</v>
      </c>
      <c r="BJ174" s="18" t="s">
        <v>81</v>
      </c>
      <c r="BK174" s="182">
        <f>ROUND(I174*H174,2)</f>
        <v>0</v>
      </c>
      <c r="BL174" s="18" t="s">
        <v>127</v>
      </c>
      <c r="BM174" s="181" t="s">
        <v>285</v>
      </c>
    </row>
    <row r="175" spans="2:51" s="13" customFormat="1" ht="11.25">
      <c r="B175" s="188"/>
      <c r="C175" s="189"/>
      <c r="D175" s="190" t="s">
        <v>131</v>
      </c>
      <c r="E175" s="191" t="s">
        <v>19</v>
      </c>
      <c r="F175" s="192" t="s">
        <v>286</v>
      </c>
      <c r="G175" s="189"/>
      <c r="H175" s="193">
        <v>270</v>
      </c>
      <c r="I175" s="194"/>
      <c r="J175" s="189"/>
      <c r="K175" s="189"/>
      <c r="L175" s="195"/>
      <c r="M175" s="196"/>
      <c r="N175" s="197"/>
      <c r="O175" s="197"/>
      <c r="P175" s="197"/>
      <c r="Q175" s="197"/>
      <c r="R175" s="197"/>
      <c r="S175" s="197"/>
      <c r="T175" s="198"/>
      <c r="AT175" s="199" t="s">
        <v>131</v>
      </c>
      <c r="AU175" s="199" t="s">
        <v>83</v>
      </c>
      <c r="AV175" s="13" t="s">
        <v>83</v>
      </c>
      <c r="AW175" s="13" t="s">
        <v>35</v>
      </c>
      <c r="AX175" s="13" t="s">
        <v>81</v>
      </c>
      <c r="AY175" s="199" t="s">
        <v>119</v>
      </c>
    </row>
    <row r="176" spans="1:65" s="2" customFormat="1" ht="16.5" customHeight="1">
      <c r="A176" s="35"/>
      <c r="B176" s="36"/>
      <c r="C176" s="221" t="s">
        <v>287</v>
      </c>
      <c r="D176" s="221" t="s">
        <v>245</v>
      </c>
      <c r="E176" s="222" t="s">
        <v>288</v>
      </c>
      <c r="F176" s="223" t="s">
        <v>289</v>
      </c>
      <c r="G176" s="224" t="s">
        <v>261</v>
      </c>
      <c r="H176" s="225">
        <v>270</v>
      </c>
      <c r="I176" s="226"/>
      <c r="J176" s="227">
        <f>ROUND(I176*H176,2)</f>
        <v>0</v>
      </c>
      <c r="K176" s="223" t="s">
        <v>19</v>
      </c>
      <c r="L176" s="228"/>
      <c r="M176" s="229" t="s">
        <v>19</v>
      </c>
      <c r="N176" s="230" t="s">
        <v>44</v>
      </c>
      <c r="O176" s="65"/>
      <c r="P176" s="179">
        <f>O176*H176</f>
        <v>0</v>
      </c>
      <c r="Q176" s="179">
        <v>0.0566</v>
      </c>
      <c r="R176" s="179">
        <f>Q176*H176</f>
        <v>15.282</v>
      </c>
      <c r="S176" s="179">
        <v>0</v>
      </c>
      <c r="T176" s="180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1" t="s">
        <v>248</v>
      </c>
      <c r="AT176" s="181" t="s">
        <v>245</v>
      </c>
      <c r="AU176" s="181" t="s">
        <v>83</v>
      </c>
      <c r="AY176" s="18" t="s">
        <v>119</v>
      </c>
      <c r="BE176" s="182">
        <f>IF(N176="základní",J176,0)</f>
        <v>0</v>
      </c>
      <c r="BF176" s="182">
        <f>IF(N176="snížená",J176,0)</f>
        <v>0</v>
      </c>
      <c r="BG176" s="182">
        <f>IF(N176="zákl. přenesená",J176,0)</f>
        <v>0</v>
      </c>
      <c r="BH176" s="182">
        <f>IF(N176="sníž. přenesená",J176,0)</f>
        <v>0</v>
      </c>
      <c r="BI176" s="182">
        <f>IF(N176="nulová",J176,0)</f>
        <v>0</v>
      </c>
      <c r="BJ176" s="18" t="s">
        <v>81</v>
      </c>
      <c r="BK176" s="182">
        <f>ROUND(I176*H176,2)</f>
        <v>0</v>
      </c>
      <c r="BL176" s="18" t="s">
        <v>127</v>
      </c>
      <c r="BM176" s="181" t="s">
        <v>290</v>
      </c>
    </row>
    <row r="177" spans="2:63" s="12" customFormat="1" ht="22.9" customHeight="1">
      <c r="B177" s="154"/>
      <c r="C177" s="155"/>
      <c r="D177" s="156" t="s">
        <v>72</v>
      </c>
      <c r="E177" s="168" t="s">
        <v>291</v>
      </c>
      <c r="F177" s="168" t="s">
        <v>292</v>
      </c>
      <c r="G177" s="155"/>
      <c r="H177" s="155"/>
      <c r="I177" s="158"/>
      <c r="J177" s="169">
        <f>BK177</f>
        <v>0</v>
      </c>
      <c r="K177" s="155"/>
      <c r="L177" s="160"/>
      <c r="M177" s="161"/>
      <c r="N177" s="162"/>
      <c r="O177" s="162"/>
      <c r="P177" s="163">
        <f>SUM(P178:P195)</f>
        <v>0</v>
      </c>
      <c r="Q177" s="162"/>
      <c r="R177" s="163">
        <f>SUM(R178:R195)</f>
        <v>0</v>
      </c>
      <c r="S177" s="162"/>
      <c r="T177" s="164">
        <f>SUM(T178:T195)</f>
        <v>0</v>
      </c>
      <c r="AR177" s="165" t="s">
        <v>81</v>
      </c>
      <c r="AT177" s="166" t="s">
        <v>72</v>
      </c>
      <c r="AU177" s="166" t="s">
        <v>81</v>
      </c>
      <c r="AY177" s="165" t="s">
        <v>119</v>
      </c>
      <c r="BK177" s="167">
        <f>SUM(BK178:BK195)</f>
        <v>0</v>
      </c>
    </row>
    <row r="178" spans="1:65" s="2" customFormat="1" ht="24.2" customHeight="1">
      <c r="A178" s="35"/>
      <c r="B178" s="36"/>
      <c r="C178" s="170" t="s">
        <v>293</v>
      </c>
      <c r="D178" s="170" t="s">
        <v>122</v>
      </c>
      <c r="E178" s="171" t="s">
        <v>294</v>
      </c>
      <c r="F178" s="172" t="s">
        <v>295</v>
      </c>
      <c r="G178" s="173" t="s">
        <v>193</v>
      </c>
      <c r="H178" s="174">
        <v>643.986</v>
      </c>
      <c r="I178" s="175"/>
      <c r="J178" s="176">
        <f>ROUND(I178*H178,2)</f>
        <v>0</v>
      </c>
      <c r="K178" s="172" t="s">
        <v>126</v>
      </c>
      <c r="L178" s="40"/>
      <c r="M178" s="177" t="s">
        <v>19</v>
      </c>
      <c r="N178" s="178" t="s">
        <v>44</v>
      </c>
      <c r="O178" s="65"/>
      <c r="P178" s="179">
        <f>O178*H178</f>
        <v>0</v>
      </c>
      <c r="Q178" s="179">
        <v>0</v>
      </c>
      <c r="R178" s="179">
        <f>Q178*H178</f>
        <v>0</v>
      </c>
      <c r="S178" s="179">
        <v>0</v>
      </c>
      <c r="T178" s="180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81" t="s">
        <v>127</v>
      </c>
      <c r="AT178" s="181" t="s">
        <v>122</v>
      </c>
      <c r="AU178" s="181" t="s">
        <v>83</v>
      </c>
      <c r="AY178" s="18" t="s">
        <v>119</v>
      </c>
      <c r="BE178" s="182">
        <f>IF(N178="základní",J178,0)</f>
        <v>0</v>
      </c>
      <c r="BF178" s="182">
        <f>IF(N178="snížená",J178,0)</f>
        <v>0</v>
      </c>
      <c r="BG178" s="182">
        <f>IF(N178="zákl. přenesená",J178,0)</f>
        <v>0</v>
      </c>
      <c r="BH178" s="182">
        <f>IF(N178="sníž. přenesená",J178,0)</f>
        <v>0</v>
      </c>
      <c r="BI178" s="182">
        <f>IF(N178="nulová",J178,0)</f>
        <v>0</v>
      </c>
      <c r="BJ178" s="18" t="s">
        <v>81</v>
      </c>
      <c r="BK178" s="182">
        <f>ROUND(I178*H178,2)</f>
        <v>0</v>
      </c>
      <c r="BL178" s="18" t="s">
        <v>127</v>
      </c>
      <c r="BM178" s="181" t="s">
        <v>296</v>
      </c>
    </row>
    <row r="179" spans="1:47" s="2" customFormat="1" ht="11.25">
      <c r="A179" s="35"/>
      <c r="B179" s="36"/>
      <c r="C179" s="37"/>
      <c r="D179" s="183" t="s">
        <v>129</v>
      </c>
      <c r="E179" s="37"/>
      <c r="F179" s="184" t="s">
        <v>297</v>
      </c>
      <c r="G179" s="37"/>
      <c r="H179" s="37"/>
      <c r="I179" s="185"/>
      <c r="J179" s="37"/>
      <c r="K179" s="37"/>
      <c r="L179" s="40"/>
      <c r="M179" s="186"/>
      <c r="N179" s="187"/>
      <c r="O179" s="65"/>
      <c r="P179" s="65"/>
      <c r="Q179" s="65"/>
      <c r="R179" s="65"/>
      <c r="S179" s="65"/>
      <c r="T179" s="66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129</v>
      </c>
      <c r="AU179" s="18" t="s">
        <v>83</v>
      </c>
    </row>
    <row r="180" spans="2:51" s="13" customFormat="1" ht="11.25">
      <c r="B180" s="188"/>
      <c r="C180" s="189"/>
      <c r="D180" s="190" t="s">
        <v>131</v>
      </c>
      <c r="E180" s="191" t="s">
        <v>19</v>
      </c>
      <c r="F180" s="192" t="s">
        <v>298</v>
      </c>
      <c r="G180" s="189"/>
      <c r="H180" s="193">
        <v>643.986</v>
      </c>
      <c r="I180" s="194"/>
      <c r="J180" s="189"/>
      <c r="K180" s="189"/>
      <c r="L180" s="195"/>
      <c r="M180" s="196"/>
      <c r="N180" s="197"/>
      <c r="O180" s="197"/>
      <c r="P180" s="197"/>
      <c r="Q180" s="197"/>
      <c r="R180" s="197"/>
      <c r="S180" s="197"/>
      <c r="T180" s="198"/>
      <c r="AT180" s="199" t="s">
        <v>131</v>
      </c>
      <c r="AU180" s="199" t="s">
        <v>83</v>
      </c>
      <c r="AV180" s="13" t="s">
        <v>83</v>
      </c>
      <c r="AW180" s="13" t="s">
        <v>35</v>
      </c>
      <c r="AX180" s="13" t="s">
        <v>81</v>
      </c>
      <c r="AY180" s="199" t="s">
        <v>119</v>
      </c>
    </row>
    <row r="181" spans="1:65" s="2" customFormat="1" ht="16.5" customHeight="1">
      <c r="A181" s="35"/>
      <c r="B181" s="36"/>
      <c r="C181" s="170" t="s">
        <v>299</v>
      </c>
      <c r="D181" s="170" t="s">
        <v>122</v>
      </c>
      <c r="E181" s="171" t="s">
        <v>300</v>
      </c>
      <c r="F181" s="172" t="s">
        <v>301</v>
      </c>
      <c r="G181" s="173" t="s">
        <v>193</v>
      </c>
      <c r="H181" s="174">
        <v>42.473</v>
      </c>
      <c r="I181" s="175"/>
      <c r="J181" s="176">
        <f>ROUND(I181*H181,2)</f>
        <v>0</v>
      </c>
      <c r="K181" s="172" t="s">
        <v>126</v>
      </c>
      <c r="L181" s="40"/>
      <c r="M181" s="177" t="s">
        <v>19</v>
      </c>
      <c r="N181" s="178" t="s">
        <v>44</v>
      </c>
      <c r="O181" s="65"/>
      <c r="P181" s="179">
        <f>O181*H181</f>
        <v>0</v>
      </c>
      <c r="Q181" s="179">
        <v>0</v>
      </c>
      <c r="R181" s="179">
        <f>Q181*H181</f>
        <v>0</v>
      </c>
      <c r="S181" s="179">
        <v>0</v>
      </c>
      <c r="T181" s="180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1" t="s">
        <v>127</v>
      </c>
      <c r="AT181" s="181" t="s">
        <v>122</v>
      </c>
      <c r="AU181" s="181" t="s">
        <v>83</v>
      </c>
      <c r="AY181" s="18" t="s">
        <v>119</v>
      </c>
      <c r="BE181" s="182">
        <f>IF(N181="základní",J181,0)</f>
        <v>0</v>
      </c>
      <c r="BF181" s="182">
        <f>IF(N181="snížená",J181,0)</f>
        <v>0</v>
      </c>
      <c r="BG181" s="182">
        <f>IF(N181="zákl. přenesená",J181,0)</f>
        <v>0</v>
      </c>
      <c r="BH181" s="182">
        <f>IF(N181="sníž. přenesená",J181,0)</f>
        <v>0</v>
      </c>
      <c r="BI181" s="182">
        <f>IF(N181="nulová",J181,0)</f>
        <v>0</v>
      </c>
      <c r="BJ181" s="18" t="s">
        <v>81</v>
      </c>
      <c r="BK181" s="182">
        <f>ROUND(I181*H181,2)</f>
        <v>0</v>
      </c>
      <c r="BL181" s="18" t="s">
        <v>127</v>
      </c>
      <c r="BM181" s="181" t="s">
        <v>302</v>
      </c>
    </row>
    <row r="182" spans="1:47" s="2" customFormat="1" ht="11.25">
      <c r="A182" s="35"/>
      <c r="B182" s="36"/>
      <c r="C182" s="37"/>
      <c r="D182" s="183" t="s">
        <v>129</v>
      </c>
      <c r="E182" s="37"/>
      <c r="F182" s="184" t="s">
        <v>303</v>
      </c>
      <c r="G182" s="37"/>
      <c r="H182" s="37"/>
      <c r="I182" s="185"/>
      <c r="J182" s="37"/>
      <c r="K182" s="37"/>
      <c r="L182" s="40"/>
      <c r="M182" s="186"/>
      <c r="N182" s="187"/>
      <c r="O182" s="65"/>
      <c r="P182" s="65"/>
      <c r="Q182" s="65"/>
      <c r="R182" s="65"/>
      <c r="S182" s="65"/>
      <c r="T182" s="66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129</v>
      </c>
      <c r="AU182" s="18" t="s">
        <v>83</v>
      </c>
    </row>
    <row r="183" spans="2:51" s="13" customFormat="1" ht="11.25">
      <c r="B183" s="188"/>
      <c r="C183" s="189"/>
      <c r="D183" s="190" t="s">
        <v>131</v>
      </c>
      <c r="E183" s="191" t="s">
        <v>19</v>
      </c>
      <c r="F183" s="192" t="s">
        <v>304</v>
      </c>
      <c r="G183" s="189"/>
      <c r="H183" s="193">
        <v>42.473</v>
      </c>
      <c r="I183" s="194"/>
      <c r="J183" s="189"/>
      <c r="K183" s="189"/>
      <c r="L183" s="195"/>
      <c r="M183" s="196"/>
      <c r="N183" s="197"/>
      <c r="O183" s="197"/>
      <c r="P183" s="197"/>
      <c r="Q183" s="197"/>
      <c r="R183" s="197"/>
      <c r="S183" s="197"/>
      <c r="T183" s="198"/>
      <c r="AT183" s="199" t="s">
        <v>131</v>
      </c>
      <c r="AU183" s="199" t="s">
        <v>83</v>
      </c>
      <c r="AV183" s="13" t="s">
        <v>83</v>
      </c>
      <c r="AW183" s="13" t="s">
        <v>35</v>
      </c>
      <c r="AX183" s="13" t="s">
        <v>81</v>
      </c>
      <c r="AY183" s="199" t="s">
        <v>119</v>
      </c>
    </row>
    <row r="184" spans="1:65" s="2" customFormat="1" ht="33" customHeight="1">
      <c r="A184" s="35"/>
      <c r="B184" s="36"/>
      <c r="C184" s="170" t="s">
        <v>228</v>
      </c>
      <c r="D184" s="170" t="s">
        <v>122</v>
      </c>
      <c r="E184" s="171" t="s">
        <v>305</v>
      </c>
      <c r="F184" s="172" t="s">
        <v>306</v>
      </c>
      <c r="G184" s="173" t="s">
        <v>193</v>
      </c>
      <c r="H184" s="174">
        <v>686.459</v>
      </c>
      <c r="I184" s="175"/>
      <c r="J184" s="176">
        <f>ROUND(I184*H184,2)</f>
        <v>0</v>
      </c>
      <c r="K184" s="172" t="s">
        <v>126</v>
      </c>
      <c r="L184" s="40"/>
      <c r="M184" s="177" t="s">
        <v>19</v>
      </c>
      <c r="N184" s="178" t="s">
        <v>44</v>
      </c>
      <c r="O184" s="65"/>
      <c r="P184" s="179">
        <f>O184*H184</f>
        <v>0</v>
      </c>
      <c r="Q184" s="179">
        <v>0</v>
      </c>
      <c r="R184" s="179">
        <f>Q184*H184</f>
        <v>0</v>
      </c>
      <c r="S184" s="179">
        <v>0</v>
      </c>
      <c r="T184" s="180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1" t="s">
        <v>127</v>
      </c>
      <c r="AT184" s="181" t="s">
        <v>122</v>
      </c>
      <c r="AU184" s="181" t="s">
        <v>83</v>
      </c>
      <c r="AY184" s="18" t="s">
        <v>119</v>
      </c>
      <c r="BE184" s="182">
        <f>IF(N184="základní",J184,0)</f>
        <v>0</v>
      </c>
      <c r="BF184" s="182">
        <f>IF(N184="snížená",J184,0)</f>
        <v>0</v>
      </c>
      <c r="BG184" s="182">
        <f>IF(N184="zákl. přenesená",J184,0)</f>
        <v>0</v>
      </c>
      <c r="BH184" s="182">
        <f>IF(N184="sníž. přenesená",J184,0)</f>
        <v>0</v>
      </c>
      <c r="BI184" s="182">
        <f>IF(N184="nulová",J184,0)</f>
        <v>0</v>
      </c>
      <c r="BJ184" s="18" t="s">
        <v>81</v>
      </c>
      <c r="BK184" s="182">
        <f>ROUND(I184*H184,2)</f>
        <v>0</v>
      </c>
      <c r="BL184" s="18" t="s">
        <v>127</v>
      </c>
      <c r="BM184" s="181" t="s">
        <v>307</v>
      </c>
    </row>
    <row r="185" spans="1:47" s="2" customFormat="1" ht="11.25">
      <c r="A185" s="35"/>
      <c r="B185" s="36"/>
      <c r="C185" s="37"/>
      <c r="D185" s="183" t="s">
        <v>129</v>
      </c>
      <c r="E185" s="37"/>
      <c r="F185" s="184" t="s">
        <v>308</v>
      </c>
      <c r="G185" s="37"/>
      <c r="H185" s="37"/>
      <c r="I185" s="185"/>
      <c r="J185" s="37"/>
      <c r="K185" s="37"/>
      <c r="L185" s="40"/>
      <c r="M185" s="186"/>
      <c r="N185" s="187"/>
      <c r="O185" s="65"/>
      <c r="P185" s="65"/>
      <c r="Q185" s="65"/>
      <c r="R185" s="65"/>
      <c r="S185" s="65"/>
      <c r="T185" s="66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8" t="s">
        <v>129</v>
      </c>
      <c r="AU185" s="18" t="s">
        <v>83</v>
      </c>
    </row>
    <row r="186" spans="1:65" s="2" customFormat="1" ht="16.5" customHeight="1">
      <c r="A186" s="35"/>
      <c r="B186" s="36"/>
      <c r="C186" s="170" t="s">
        <v>309</v>
      </c>
      <c r="D186" s="170" t="s">
        <v>122</v>
      </c>
      <c r="E186" s="171" t="s">
        <v>310</v>
      </c>
      <c r="F186" s="172" t="s">
        <v>311</v>
      </c>
      <c r="G186" s="173" t="s">
        <v>193</v>
      </c>
      <c r="H186" s="174">
        <v>686.459</v>
      </c>
      <c r="I186" s="175"/>
      <c r="J186" s="176">
        <f>ROUND(I186*H186,2)</f>
        <v>0</v>
      </c>
      <c r="K186" s="172" t="s">
        <v>126</v>
      </c>
      <c r="L186" s="40"/>
      <c r="M186" s="177" t="s">
        <v>19</v>
      </c>
      <c r="N186" s="178" t="s">
        <v>44</v>
      </c>
      <c r="O186" s="65"/>
      <c r="P186" s="179">
        <f>O186*H186</f>
        <v>0</v>
      </c>
      <c r="Q186" s="179">
        <v>0</v>
      </c>
      <c r="R186" s="179">
        <f>Q186*H186</f>
        <v>0</v>
      </c>
      <c r="S186" s="179">
        <v>0</v>
      </c>
      <c r="T186" s="180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1" t="s">
        <v>127</v>
      </c>
      <c r="AT186" s="181" t="s">
        <v>122</v>
      </c>
      <c r="AU186" s="181" t="s">
        <v>83</v>
      </c>
      <c r="AY186" s="18" t="s">
        <v>119</v>
      </c>
      <c r="BE186" s="182">
        <f>IF(N186="základní",J186,0)</f>
        <v>0</v>
      </c>
      <c r="BF186" s="182">
        <f>IF(N186="snížená",J186,0)</f>
        <v>0</v>
      </c>
      <c r="BG186" s="182">
        <f>IF(N186="zákl. přenesená",J186,0)</f>
        <v>0</v>
      </c>
      <c r="BH186" s="182">
        <f>IF(N186="sníž. přenesená",J186,0)</f>
        <v>0</v>
      </c>
      <c r="BI186" s="182">
        <f>IF(N186="nulová",J186,0)</f>
        <v>0</v>
      </c>
      <c r="BJ186" s="18" t="s">
        <v>81</v>
      </c>
      <c r="BK186" s="182">
        <f>ROUND(I186*H186,2)</f>
        <v>0</v>
      </c>
      <c r="BL186" s="18" t="s">
        <v>127</v>
      </c>
      <c r="BM186" s="181" t="s">
        <v>312</v>
      </c>
    </row>
    <row r="187" spans="1:47" s="2" customFormat="1" ht="11.25">
      <c r="A187" s="35"/>
      <c r="B187" s="36"/>
      <c r="C187" s="37"/>
      <c r="D187" s="183" t="s">
        <v>129</v>
      </c>
      <c r="E187" s="37"/>
      <c r="F187" s="184" t="s">
        <v>313</v>
      </c>
      <c r="G187" s="37"/>
      <c r="H187" s="37"/>
      <c r="I187" s="185"/>
      <c r="J187" s="37"/>
      <c r="K187" s="37"/>
      <c r="L187" s="40"/>
      <c r="M187" s="186"/>
      <c r="N187" s="187"/>
      <c r="O187" s="65"/>
      <c r="P187" s="65"/>
      <c r="Q187" s="65"/>
      <c r="R187" s="65"/>
      <c r="S187" s="65"/>
      <c r="T187" s="66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8" t="s">
        <v>129</v>
      </c>
      <c r="AU187" s="18" t="s">
        <v>83</v>
      </c>
    </row>
    <row r="188" spans="1:65" s="2" customFormat="1" ht="16.5" customHeight="1">
      <c r="A188" s="35"/>
      <c r="B188" s="36"/>
      <c r="C188" s="170" t="s">
        <v>314</v>
      </c>
      <c r="D188" s="170" t="s">
        <v>122</v>
      </c>
      <c r="E188" s="171" t="s">
        <v>315</v>
      </c>
      <c r="F188" s="172" t="s">
        <v>316</v>
      </c>
      <c r="G188" s="173" t="s">
        <v>193</v>
      </c>
      <c r="H188" s="174">
        <v>6178.131</v>
      </c>
      <c r="I188" s="175"/>
      <c r="J188" s="176">
        <f>ROUND(I188*H188,2)</f>
        <v>0</v>
      </c>
      <c r="K188" s="172" t="s">
        <v>126</v>
      </c>
      <c r="L188" s="40"/>
      <c r="M188" s="177" t="s">
        <v>19</v>
      </c>
      <c r="N188" s="178" t="s">
        <v>44</v>
      </c>
      <c r="O188" s="65"/>
      <c r="P188" s="179">
        <f>O188*H188</f>
        <v>0</v>
      </c>
      <c r="Q188" s="179">
        <v>0</v>
      </c>
      <c r="R188" s="179">
        <f>Q188*H188</f>
        <v>0</v>
      </c>
      <c r="S188" s="179">
        <v>0</v>
      </c>
      <c r="T188" s="180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1" t="s">
        <v>127</v>
      </c>
      <c r="AT188" s="181" t="s">
        <v>122</v>
      </c>
      <c r="AU188" s="181" t="s">
        <v>83</v>
      </c>
      <c r="AY188" s="18" t="s">
        <v>119</v>
      </c>
      <c r="BE188" s="182">
        <f>IF(N188="základní",J188,0)</f>
        <v>0</v>
      </c>
      <c r="BF188" s="182">
        <f>IF(N188="snížená",J188,0)</f>
        <v>0</v>
      </c>
      <c r="BG188" s="182">
        <f>IF(N188="zákl. přenesená",J188,0)</f>
        <v>0</v>
      </c>
      <c r="BH188" s="182">
        <f>IF(N188="sníž. přenesená",J188,0)</f>
        <v>0</v>
      </c>
      <c r="BI188" s="182">
        <f>IF(N188="nulová",J188,0)</f>
        <v>0</v>
      </c>
      <c r="BJ188" s="18" t="s">
        <v>81</v>
      </c>
      <c r="BK188" s="182">
        <f>ROUND(I188*H188,2)</f>
        <v>0</v>
      </c>
      <c r="BL188" s="18" t="s">
        <v>127</v>
      </c>
      <c r="BM188" s="181" t="s">
        <v>317</v>
      </c>
    </row>
    <row r="189" spans="1:47" s="2" customFormat="1" ht="11.25">
      <c r="A189" s="35"/>
      <c r="B189" s="36"/>
      <c r="C189" s="37"/>
      <c r="D189" s="183" t="s">
        <v>129</v>
      </c>
      <c r="E189" s="37"/>
      <c r="F189" s="184" t="s">
        <v>318</v>
      </c>
      <c r="G189" s="37"/>
      <c r="H189" s="37"/>
      <c r="I189" s="185"/>
      <c r="J189" s="37"/>
      <c r="K189" s="37"/>
      <c r="L189" s="40"/>
      <c r="M189" s="186"/>
      <c r="N189" s="187"/>
      <c r="O189" s="65"/>
      <c r="P189" s="65"/>
      <c r="Q189" s="65"/>
      <c r="R189" s="65"/>
      <c r="S189" s="65"/>
      <c r="T189" s="66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129</v>
      </c>
      <c r="AU189" s="18" t="s">
        <v>83</v>
      </c>
    </row>
    <row r="190" spans="2:51" s="13" customFormat="1" ht="11.25">
      <c r="B190" s="188"/>
      <c r="C190" s="189"/>
      <c r="D190" s="190" t="s">
        <v>131</v>
      </c>
      <c r="E190" s="189"/>
      <c r="F190" s="192" t="s">
        <v>319</v>
      </c>
      <c r="G190" s="189"/>
      <c r="H190" s="193">
        <v>6178.131</v>
      </c>
      <c r="I190" s="194"/>
      <c r="J190" s="189"/>
      <c r="K190" s="189"/>
      <c r="L190" s="195"/>
      <c r="M190" s="196"/>
      <c r="N190" s="197"/>
      <c r="O190" s="197"/>
      <c r="P190" s="197"/>
      <c r="Q190" s="197"/>
      <c r="R190" s="197"/>
      <c r="S190" s="197"/>
      <c r="T190" s="198"/>
      <c r="AT190" s="199" t="s">
        <v>131</v>
      </c>
      <c r="AU190" s="199" t="s">
        <v>83</v>
      </c>
      <c r="AV190" s="13" t="s">
        <v>83</v>
      </c>
      <c r="AW190" s="13" t="s">
        <v>4</v>
      </c>
      <c r="AX190" s="13" t="s">
        <v>81</v>
      </c>
      <c r="AY190" s="199" t="s">
        <v>119</v>
      </c>
    </row>
    <row r="191" spans="1:65" s="2" customFormat="1" ht="21.75" customHeight="1">
      <c r="A191" s="35"/>
      <c r="B191" s="36"/>
      <c r="C191" s="170" t="s">
        <v>320</v>
      </c>
      <c r="D191" s="170" t="s">
        <v>122</v>
      </c>
      <c r="E191" s="171" t="s">
        <v>321</v>
      </c>
      <c r="F191" s="172" t="s">
        <v>322</v>
      </c>
      <c r="G191" s="173" t="s">
        <v>193</v>
      </c>
      <c r="H191" s="174">
        <v>5.355</v>
      </c>
      <c r="I191" s="175"/>
      <c r="J191" s="176">
        <f>ROUND(I191*H191,2)</f>
        <v>0</v>
      </c>
      <c r="K191" s="172" t="s">
        <v>126</v>
      </c>
      <c r="L191" s="40"/>
      <c r="M191" s="177" t="s">
        <v>19</v>
      </c>
      <c r="N191" s="178" t="s">
        <v>44</v>
      </c>
      <c r="O191" s="65"/>
      <c r="P191" s="179">
        <f>O191*H191</f>
        <v>0</v>
      </c>
      <c r="Q191" s="179">
        <v>0</v>
      </c>
      <c r="R191" s="179">
        <f>Q191*H191</f>
        <v>0</v>
      </c>
      <c r="S191" s="179">
        <v>0</v>
      </c>
      <c r="T191" s="180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1" t="s">
        <v>127</v>
      </c>
      <c r="AT191" s="181" t="s">
        <v>122</v>
      </c>
      <c r="AU191" s="181" t="s">
        <v>83</v>
      </c>
      <c r="AY191" s="18" t="s">
        <v>119</v>
      </c>
      <c r="BE191" s="182">
        <f>IF(N191="základní",J191,0)</f>
        <v>0</v>
      </c>
      <c r="BF191" s="182">
        <f>IF(N191="snížená",J191,0)</f>
        <v>0</v>
      </c>
      <c r="BG191" s="182">
        <f>IF(N191="zákl. přenesená",J191,0)</f>
        <v>0</v>
      </c>
      <c r="BH191" s="182">
        <f>IF(N191="sníž. přenesená",J191,0)</f>
        <v>0</v>
      </c>
      <c r="BI191" s="182">
        <f>IF(N191="nulová",J191,0)</f>
        <v>0</v>
      </c>
      <c r="BJ191" s="18" t="s">
        <v>81</v>
      </c>
      <c r="BK191" s="182">
        <f>ROUND(I191*H191,2)</f>
        <v>0</v>
      </c>
      <c r="BL191" s="18" t="s">
        <v>127</v>
      </c>
      <c r="BM191" s="181" t="s">
        <v>323</v>
      </c>
    </row>
    <row r="192" spans="1:47" s="2" customFormat="1" ht="11.25">
      <c r="A192" s="35"/>
      <c r="B192" s="36"/>
      <c r="C192" s="37"/>
      <c r="D192" s="183" t="s">
        <v>129</v>
      </c>
      <c r="E192" s="37"/>
      <c r="F192" s="184" t="s">
        <v>324</v>
      </c>
      <c r="G192" s="37"/>
      <c r="H192" s="37"/>
      <c r="I192" s="185"/>
      <c r="J192" s="37"/>
      <c r="K192" s="37"/>
      <c r="L192" s="40"/>
      <c r="M192" s="186"/>
      <c r="N192" s="187"/>
      <c r="O192" s="65"/>
      <c r="P192" s="65"/>
      <c r="Q192" s="65"/>
      <c r="R192" s="65"/>
      <c r="S192" s="65"/>
      <c r="T192" s="66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8" t="s">
        <v>129</v>
      </c>
      <c r="AU192" s="18" t="s">
        <v>83</v>
      </c>
    </row>
    <row r="193" spans="1:65" s="2" customFormat="1" ht="24.2" customHeight="1">
      <c r="A193" s="35"/>
      <c r="B193" s="36"/>
      <c r="C193" s="170" t="s">
        <v>325</v>
      </c>
      <c r="D193" s="170" t="s">
        <v>122</v>
      </c>
      <c r="E193" s="171" t="s">
        <v>326</v>
      </c>
      <c r="F193" s="172" t="s">
        <v>192</v>
      </c>
      <c r="G193" s="173" t="s">
        <v>193</v>
      </c>
      <c r="H193" s="174">
        <v>681.104</v>
      </c>
      <c r="I193" s="175"/>
      <c r="J193" s="176">
        <f>ROUND(I193*H193,2)</f>
        <v>0</v>
      </c>
      <c r="K193" s="172" t="s">
        <v>126</v>
      </c>
      <c r="L193" s="40"/>
      <c r="M193" s="177" t="s">
        <v>19</v>
      </c>
      <c r="N193" s="178" t="s">
        <v>44</v>
      </c>
      <c r="O193" s="65"/>
      <c r="P193" s="179">
        <f>O193*H193</f>
        <v>0</v>
      </c>
      <c r="Q193" s="179">
        <v>0</v>
      </c>
      <c r="R193" s="179">
        <f>Q193*H193</f>
        <v>0</v>
      </c>
      <c r="S193" s="179">
        <v>0</v>
      </c>
      <c r="T193" s="180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1" t="s">
        <v>127</v>
      </c>
      <c r="AT193" s="181" t="s">
        <v>122</v>
      </c>
      <c r="AU193" s="181" t="s">
        <v>83</v>
      </c>
      <c r="AY193" s="18" t="s">
        <v>119</v>
      </c>
      <c r="BE193" s="182">
        <f>IF(N193="základní",J193,0)</f>
        <v>0</v>
      </c>
      <c r="BF193" s="182">
        <f>IF(N193="snížená",J193,0)</f>
        <v>0</v>
      </c>
      <c r="BG193" s="182">
        <f>IF(N193="zákl. přenesená",J193,0)</f>
        <v>0</v>
      </c>
      <c r="BH193" s="182">
        <f>IF(N193="sníž. přenesená",J193,0)</f>
        <v>0</v>
      </c>
      <c r="BI193" s="182">
        <f>IF(N193="nulová",J193,0)</f>
        <v>0</v>
      </c>
      <c r="BJ193" s="18" t="s">
        <v>81</v>
      </c>
      <c r="BK193" s="182">
        <f>ROUND(I193*H193,2)</f>
        <v>0</v>
      </c>
      <c r="BL193" s="18" t="s">
        <v>127</v>
      </c>
      <c r="BM193" s="181" t="s">
        <v>327</v>
      </c>
    </row>
    <row r="194" spans="1:47" s="2" customFormat="1" ht="11.25">
      <c r="A194" s="35"/>
      <c r="B194" s="36"/>
      <c r="C194" s="37"/>
      <c r="D194" s="183" t="s">
        <v>129</v>
      </c>
      <c r="E194" s="37"/>
      <c r="F194" s="184" t="s">
        <v>328</v>
      </c>
      <c r="G194" s="37"/>
      <c r="H194" s="37"/>
      <c r="I194" s="185"/>
      <c r="J194" s="37"/>
      <c r="K194" s="37"/>
      <c r="L194" s="40"/>
      <c r="M194" s="186"/>
      <c r="N194" s="187"/>
      <c r="O194" s="65"/>
      <c r="P194" s="65"/>
      <c r="Q194" s="65"/>
      <c r="R194" s="65"/>
      <c r="S194" s="65"/>
      <c r="T194" s="66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129</v>
      </c>
      <c r="AU194" s="18" t="s">
        <v>83</v>
      </c>
    </row>
    <row r="195" spans="2:51" s="13" customFormat="1" ht="11.25">
      <c r="B195" s="188"/>
      <c r="C195" s="189"/>
      <c r="D195" s="190" t="s">
        <v>131</v>
      </c>
      <c r="E195" s="191" t="s">
        <v>19</v>
      </c>
      <c r="F195" s="192" t="s">
        <v>329</v>
      </c>
      <c r="G195" s="189"/>
      <c r="H195" s="193">
        <v>681.104</v>
      </c>
      <c r="I195" s="194"/>
      <c r="J195" s="189"/>
      <c r="K195" s="189"/>
      <c r="L195" s="195"/>
      <c r="M195" s="196"/>
      <c r="N195" s="197"/>
      <c r="O195" s="197"/>
      <c r="P195" s="197"/>
      <c r="Q195" s="197"/>
      <c r="R195" s="197"/>
      <c r="S195" s="197"/>
      <c r="T195" s="198"/>
      <c r="AT195" s="199" t="s">
        <v>131</v>
      </c>
      <c r="AU195" s="199" t="s">
        <v>83</v>
      </c>
      <c r="AV195" s="13" t="s">
        <v>83</v>
      </c>
      <c r="AW195" s="13" t="s">
        <v>35</v>
      </c>
      <c r="AX195" s="13" t="s">
        <v>81</v>
      </c>
      <c r="AY195" s="199" t="s">
        <v>119</v>
      </c>
    </row>
    <row r="196" spans="2:63" s="12" customFormat="1" ht="22.9" customHeight="1">
      <c r="B196" s="154"/>
      <c r="C196" s="155"/>
      <c r="D196" s="156" t="s">
        <v>72</v>
      </c>
      <c r="E196" s="168" t="s">
        <v>330</v>
      </c>
      <c r="F196" s="168" t="s">
        <v>331</v>
      </c>
      <c r="G196" s="155"/>
      <c r="H196" s="155"/>
      <c r="I196" s="158"/>
      <c r="J196" s="169">
        <f>BK196</f>
        <v>0</v>
      </c>
      <c r="K196" s="155"/>
      <c r="L196" s="160"/>
      <c r="M196" s="161"/>
      <c r="N196" s="162"/>
      <c r="O196" s="162"/>
      <c r="P196" s="163">
        <f>SUM(P197:P198)</f>
        <v>0</v>
      </c>
      <c r="Q196" s="162"/>
      <c r="R196" s="163">
        <f>SUM(R197:R198)</f>
        <v>0</v>
      </c>
      <c r="S196" s="162"/>
      <c r="T196" s="164">
        <f>SUM(T197:T198)</f>
        <v>0</v>
      </c>
      <c r="AR196" s="165" t="s">
        <v>81</v>
      </c>
      <c r="AT196" s="166" t="s">
        <v>72</v>
      </c>
      <c r="AU196" s="166" t="s">
        <v>81</v>
      </c>
      <c r="AY196" s="165" t="s">
        <v>119</v>
      </c>
      <c r="BK196" s="167">
        <f>SUM(BK197:BK198)</f>
        <v>0</v>
      </c>
    </row>
    <row r="197" spans="1:65" s="2" customFormat="1" ht="24.2" customHeight="1">
      <c r="A197" s="35"/>
      <c r="B197" s="36"/>
      <c r="C197" s="170" t="s">
        <v>332</v>
      </c>
      <c r="D197" s="170" t="s">
        <v>122</v>
      </c>
      <c r="E197" s="171" t="s">
        <v>333</v>
      </c>
      <c r="F197" s="172" t="s">
        <v>334</v>
      </c>
      <c r="G197" s="173" t="s">
        <v>193</v>
      </c>
      <c r="H197" s="174">
        <v>743.346</v>
      </c>
      <c r="I197" s="175"/>
      <c r="J197" s="176">
        <f>ROUND(I197*H197,2)</f>
        <v>0</v>
      </c>
      <c r="K197" s="172" t="s">
        <v>126</v>
      </c>
      <c r="L197" s="40"/>
      <c r="M197" s="177" t="s">
        <v>19</v>
      </c>
      <c r="N197" s="178" t="s">
        <v>44</v>
      </c>
      <c r="O197" s="65"/>
      <c r="P197" s="179">
        <f>O197*H197</f>
        <v>0</v>
      </c>
      <c r="Q197" s="179">
        <v>0</v>
      </c>
      <c r="R197" s="179">
        <f>Q197*H197</f>
        <v>0</v>
      </c>
      <c r="S197" s="179">
        <v>0</v>
      </c>
      <c r="T197" s="180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81" t="s">
        <v>127</v>
      </c>
      <c r="AT197" s="181" t="s">
        <v>122</v>
      </c>
      <c r="AU197" s="181" t="s">
        <v>83</v>
      </c>
      <c r="AY197" s="18" t="s">
        <v>119</v>
      </c>
      <c r="BE197" s="182">
        <f>IF(N197="základní",J197,0)</f>
        <v>0</v>
      </c>
      <c r="BF197" s="182">
        <f>IF(N197="snížená",J197,0)</f>
        <v>0</v>
      </c>
      <c r="BG197" s="182">
        <f>IF(N197="zákl. přenesená",J197,0)</f>
        <v>0</v>
      </c>
      <c r="BH197" s="182">
        <f>IF(N197="sníž. přenesená",J197,0)</f>
        <v>0</v>
      </c>
      <c r="BI197" s="182">
        <f>IF(N197="nulová",J197,0)</f>
        <v>0</v>
      </c>
      <c r="BJ197" s="18" t="s">
        <v>81</v>
      </c>
      <c r="BK197" s="182">
        <f>ROUND(I197*H197,2)</f>
        <v>0</v>
      </c>
      <c r="BL197" s="18" t="s">
        <v>127</v>
      </c>
      <c r="BM197" s="181" t="s">
        <v>335</v>
      </c>
    </row>
    <row r="198" spans="1:47" s="2" customFormat="1" ht="11.25">
      <c r="A198" s="35"/>
      <c r="B198" s="36"/>
      <c r="C198" s="37"/>
      <c r="D198" s="183" t="s">
        <v>129</v>
      </c>
      <c r="E198" s="37"/>
      <c r="F198" s="184" t="s">
        <v>336</v>
      </c>
      <c r="G198" s="37"/>
      <c r="H198" s="37"/>
      <c r="I198" s="185"/>
      <c r="J198" s="37"/>
      <c r="K198" s="37"/>
      <c r="L198" s="40"/>
      <c r="M198" s="186"/>
      <c r="N198" s="187"/>
      <c r="O198" s="65"/>
      <c r="P198" s="65"/>
      <c r="Q198" s="65"/>
      <c r="R198" s="65"/>
      <c r="S198" s="65"/>
      <c r="T198" s="66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8" t="s">
        <v>129</v>
      </c>
      <c r="AU198" s="18" t="s">
        <v>83</v>
      </c>
    </row>
    <row r="199" spans="2:63" s="12" customFormat="1" ht="25.9" customHeight="1">
      <c r="B199" s="154"/>
      <c r="C199" s="155"/>
      <c r="D199" s="156" t="s">
        <v>72</v>
      </c>
      <c r="E199" s="157" t="s">
        <v>337</v>
      </c>
      <c r="F199" s="157" t="s">
        <v>338</v>
      </c>
      <c r="G199" s="155"/>
      <c r="H199" s="155"/>
      <c r="I199" s="158"/>
      <c r="J199" s="159">
        <f>BK199</f>
        <v>0</v>
      </c>
      <c r="K199" s="155"/>
      <c r="L199" s="160"/>
      <c r="M199" s="161"/>
      <c r="N199" s="162"/>
      <c r="O199" s="162"/>
      <c r="P199" s="163">
        <f>P200</f>
        <v>0</v>
      </c>
      <c r="Q199" s="162"/>
      <c r="R199" s="163">
        <f>R200</f>
        <v>0</v>
      </c>
      <c r="S199" s="162"/>
      <c r="T199" s="164">
        <f>T200</f>
        <v>19.893</v>
      </c>
      <c r="AR199" s="165" t="s">
        <v>83</v>
      </c>
      <c r="AT199" s="166" t="s">
        <v>72</v>
      </c>
      <c r="AU199" s="166" t="s">
        <v>73</v>
      </c>
      <c r="AY199" s="165" t="s">
        <v>119</v>
      </c>
      <c r="BK199" s="167">
        <f>BK200</f>
        <v>0</v>
      </c>
    </row>
    <row r="200" spans="2:63" s="12" customFormat="1" ht="22.9" customHeight="1">
      <c r="B200" s="154"/>
      <c r="C200" s="155"/>
      <c r="D200" s="156" t="s">
        <v>72</v>
      </c>
      <c r="E200" s="168" t="s">
        <v>339</v>
      </c>
      <c r="F200" s="168" t="s">
        <v>340</v>
      </c>
      <c r="G200" s="155"/>
      <c r="H200" s="155"/>
      <c r="I200" s="158"/>
      <c r="J200" s="169">
        <f>BK200</f>
        <v>0</v>
      </c>
      <c r="K200" s="155"/>
      <c r="L200" s="160"/>
      <c r="M200" s="161"/>
      <c r="N200" s="162"/>
      <c r="O200" s="162"/>
      <c r="P200" s="163">
        <f>SUM(P201:P209)</f>
        <v>0</v>
      </c>
      <c r="Q200" s="162"/>
      <c r="R200" s="163">
        <f>SUM(R201:R209)</f>
        <v>0</v>
      </c>
      <c r="S200" s="162"/>
      <c r="T200" s="164">
        <f>SUM(T201:T209)</f>
        <v>19.893</v>
      </c>
      <c r="AR200" s="165" t="s">
        <v>83</v>
      </c>
      <c r="AT200" s="166" t="s">
        <v>72</v>
      </c>
      <c r="AU200" s="166" t="s">
        <v>81</v>
      </c>
      <c r="AY200" s="165" t="s">
        <v>119</v>
      </c>
      <c r="BK200" s="167">
        <f>SUM(BK201:BK209)</f>
        <v>0</v>
      </c>
    </row>
    <row r="201" spans="1:65" s="2" customFormat="1" ht="16.5" customHeight="1">
      <c r="A201" s="35"/>
      <c r="B201" s="36"/>
      <c r="C201" s="170" t="s">
        <v>341</v>
      </c>
      <c r="D201" s="170" t="s">
        <v>122</v>
      </c>
      <c r="E201" s="171" t="s">
        <v>342</v>
      </c>
      <c r="F201" s="172" t="s">
        <v>343</v>
      </c>
      <c r="G201" s="173" t="s">
        <v>125</v>
      </c>
      <c r="H201" s="174">
        <v>535.5</v>
      </c>
      <c r="I201" s="175"/>
      <c r="J201" s="176">
        <f>ROUND(I201*H201,2)</f>
        <v>0</v>
      </c>
      <c r="K201" s="172" t="s">
        <v>19</v>
      </c>
      <c r="L201" s="40"/>
      <c r="M201" s="177" t="s">
        <v>19</v>
      </c>
      <c r="N201" s="178" t="s">
        <v>44</v>
      </c>
      <c r="O201" s="65"/>
      <c r="P201" s="179">
        <f>O201*H201</f>
        <v>0</v>
      </c>
      <c r="Q201" s="179">
        <v>0</v>
      </c>
      <c r="R201" s="179">
        <f>Q201*H201</f>
        <v>0</v>
      </c>
      <c r="S201" s="179">
        <v>0.01</v>
      </c>
      <c r="T201" s="180">
        <f>S201*H201</f>
        <v>5.355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81" t="s">
        <v>344</v>
      </c>
      <c r="AT201" s="181" t="s">
        <v>122</v>
      </c>
      <c r="AU201" s="181" t="s">
        <v>83</v>
      </c>
      <c r="AY201" s="18" t="s">
        <v>119</v>
      </c>
      <c r="BE201" s="182">
        <f>IF(N201="základní",J201,0)</f>
        <v>0</v>
      </c>
      <c r="BF201" s="182">
        <f>IF(N201="snížená",J201,0)</f>
        <v>0</v>
      </c>
      <c r="BG201" s="182">
        <f>IF(N201="zákl. přenesená",J201,0)</f>
        <v>0</v>
      </c>
      <c r="BH201" s="182">
        <f>IF(N201="sníž. přenesená",J201,0)</f>
        <v>0</v>
      </c>
      <c r="BI201" s="182">
        <f>IF(N201="nulová",J201,0)</f>
        <v>0</v>
      </c>
      <c r="BJ201" s="18" t="s">
        <v>81</v>
      </c>
      <c r="BK201" s="182">
        <f>ROUND(I201*H201,2)</f>
        <v>0</v>
      </c>
      <c r="BL201" s="18" t="s">
        <v>344</v>
      </c>
      <c r="BM201" s="181" t="s">
        <v>345</v>
      </c>
    </row>
    <row r="202" spans="2:51" s="13" customFormat="1" ht="11.25">
      <c r="B202" s="188"/>
      <c r="C202" s="189"/>
      <c r="D202" s="190" t="s">
        <v>131</v>
      </c>
      <c r="E202" s="191" t="s">
        <v>19</v>
      </c>
      <c r="F202" s="192" t="s">
        <v>346</v>
      </c>
      <c r="G202" s="189"/>
      <c r="H202" s="193">
        <v>535.5</v>
      </c>
      <c r="I202" s="194"/>
      <c r="J202" s="189"/>
      <c r="K202" s="189"/>
      <c r="L202" s="195"/>
      <c r="M202" s="196"/>
      <c r="N202" s="197"/>
      <c r="O202" s="197"/>
      <c r="P202" s="197"/>
      <c r="Q202" s="197"/>
      <c r="R202" s="197"/>
      <c r="S202" s="197"/>
      <c r="T202" s="198"/>
      <c r="AT202" s="199" t="s">
        <v>131</v>
      </c>
      <c r="AU202" s="199" t="s">
        <v>83</v>
      </c>
      <c r="AV202" s="13" t="s">
        <v>83</v>
      </c>
      <c r="AW202" s="13" t="s">
        <v>35</v>
      </c>
      <c r="AX202" s="13" t="s">
        <v>81</v>
      </c>
      <c r="AY202" s="199" t="s">
        <v>119</v>
      </c>
    </row>
    <row r="203" spans="1:65" s="2" customFormat="1" ht="16.5" customHeight="1">
      <c r="A203" s="35"/>
      <c r="B203" s="36"/>
      <c r="C203" s="170" t="s">
        <v>347</v>
      </c>
      <c r="D203" s="170" t="s">
        <v>122</v>
      </c>
      <c r="E203" s="171" t="s">
        <v>348</v>
      </c>
      <c r="F203" s="172" t="s">
        <v>349</v>
      </c>
      <c r="G203" s="173" t="s">
        <v>350</v>
      </c>
      <c r="H203" s="174">
        <v>14538</v>
      </c>
      <c r="I203" s="175"/>
      <c r="J203" s="176">
        <f>ROUND(I203*H203,2)</f>
        <v>0</v>
      </c>
      <c r="K203" s="172" t="s">
        <v>126</v>
      </c>
      <c r="L203" s="40"/>
      <c r="M203" s="177" t="s">
        <v>19</v>
      </c>
      <c r="N203" s="178" t="s">
        <v>44</v>
      </c>
      <c r="O203" s="65"/>
      <c r="P203" s="179">
        <f>O203*H203</f>
        <v>0</v>
      </c>
      <c r="Q203" s="179">
        <v>0</v>
      </c>
      <c r="R203" s="179">
        <f>Q203*H203</f>
        <v>0</v>
      </c>
      <c r="S203" s="179">
        <v>0.001</v>
      </c>
      <c r="T203" s="180">
        <f>S203*H203</f>
        <v>14.538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1" t="s">
        <v>344</v>
      </c>
      <c r="AT203" s="181" t="s">
        <v>122</v>
      </c>
      <c r="AU203" s="181" t="s">
        <v>83</v>
      </c>
      <c r="AY203" s="18" t="s">
        <v>119</v>
      </c>
      <c r="BE203" s="182">
        <f>IF(N203="základní",J203,0)</f>
        <v>0</v>
      </c>
      <c r="BF203" s="182">
        <f>IF(N203="snížená",J203,0)</f>
        <v>0</v>
      </c>
      <c r="BG203" s="182">
        <f>IF(N203="zákl. přenesená",J203,0)</f>
        <v>0</v>
      </c>
      <c r="BH203" s="182">
        <f>IF(N203="sníž. přenesená",J203,0)</f>
        <v>0</v>
      </c>
      <c r="BI203" s="182">
        <f>IF(N203="nulová",J203,0)</f>
        <v>0</v>
      </c>
      <c r="BJ203" s="18" t="s">
        <v>81</v>
      </c>
      <c r="BK203" s="182">
        <f>ROUND(I203*H203,2)</f>
        <v>0</v>
      </c>
      <c r="BL203" s="18" t="s">
        <v>344</v>
      </c>
      <c r="BM203" s="181" t="s">
        <v>351</v>
      </c>
    </row>
    <row r="204" spans="1:47" s="2" customFormat="1" ht="11.25">
      <c r="A204" s="35"/>
      <c r="B204" s="36"/>
      <c r="C204" s="37"/>
      <c r="D204" s="183" t="s">
        <v>129</v>
      </c>
      <c r="E204" s="37"/>
      <c r="F204" s="184" t="s">
        <v>352</v>
      </c>
      <c r="G204" s="37"/>
      <c r="H204" s="37"/>
      <c r="I204" s="185"/>
      <c r="J204" s="37"/>
      <c r="K204" s="37"/>
      <c r="L204" s="40"/>
      <c r="M204" s="186"/>
      <c r="N204" s="187"/>
      <c r="O204" s="65"/>
      <c r="P204" s="65"/>
      <c r="Q204" s="65"/>
      <c r="R204" s="65"/>
      <c r="S204" s="65"/>
      <c r="T204" s="66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129</v>
      </c>
      <c r="AU204" s="18" t="s">
        <v>83</v>
      </c>
    </row>
    <row r="205" spans="2:51" s="13" customFormat="1" ht="11.25">
      <c r="B205" s="188"/>
      <c r="C205" s="189"/>
      <c r="D205" s="190" t="s">
        <v>131</v>
      </c>
      <c r="E205" s="191" t="s">
        <v>19</v>
      </c>
      <c r="F205" s="192" t="s">
        <v>353</v>
      </c>
      <c r="G205" s="189"/>
      <c r="H205" s="193">
        <v>768</v>
      </c>
      <c r="I205" s="194"/>
      <c r="J205" s="189"/>
      <c r="K205" s="189"/>
      <c r="L205" s="195"/>
      <c r="M205" s="196"/>
      <c r="N205" s="197"/>
      <c r="O205" s="197"/>
      <c r="P205" s="197"/>
      <c r="Q205" s="197"/>
      <c r="R205" s="197"/>
      <c r="S205" s="197"/>
      <c r="T205" s="198"/>
      <c r="AT205" s="199" t="s">
        <v>131</v>
      </c>
      <c r="AU205" s="199" t="s">
        <v>83</v>
      </c>
      <c r="AV205" s="13" t="s">
        <v>83</v>
      </c>
      <c r="AW205" s="13" t="s">
        <v>35</v>
      </c>
      <c r="AX205" s="13" t="s">
        <v>73</v>
      </c>
      <c r="AY205" s="199" t="s">
        <v>119</v>
      </c>
    </row>
    <row r="206" spans="2:51" s="13" customFormat="1" ht="11.25">
      <c r="B206" s="188"/>
      <c r="C206" s="189"/>
      <c r="D206" s="190" t="s">
        <v>131</v>
      </c>
      <c r="E206" s="191" t="s">
        <v>19</v>
      </c>
      <c r="F206" s="192" t="s">
        <v>354</v>
      </c>
      <c r="G206" s="189"/>
      <c r="H206" s="193">
        <v>13770</v>
      </c>
      <c r="I206" s="194"/>
      <c r="J206" s="189"/>
      <c r="K206" s="189"/>
      <c r="L206" s="195"/>
      <c r="M206" s="196"/>
      <c r="N206" s="197"/>
      <c r="O206" s="197"/>
      <c r="P206" s="197"/>
      <c r="Q206" s="197"/>
      <c r="R206" s="197"/>
      <c r="S206" s="197"/>
      <c r="T206" s="198"/>
      <c r="AT206" s="199" t="s">
        <v>131</v>
      </c>
      <c r="AU206" s="199" t="s">
        <v>83</v>
      </c>
      <c r="AV206" s="13" t="s">
        <v>83</v>
      </c>
      <c r="AW206" s="13" t="s">
        <v>35</v>
      </c>
      <c r="AX206" s="13" t="s">
        <v>73</v>
      </c>
      <c r="AY206" s="199" t="s">
        <v>119</v>
      </c>
    </row>
    <row r="207" spans="2:51" s="14" customFormat="1" ht="11.25">
      <c r="B207" s="200"/>
      <c r="C207" s="201"/>
      <c r="D207" s="190" t="s">
        <v>131</v>
      </c>
      <c r="E207" s="202" t="s">
        <v>19</v>
      </c>
      <c r="F207" s="203" t="s">
        <v>140</v>
      </c>
      <c r="G207" s="201"/>
      <c r="H207" s="204">
        <v>14538</v>
      </c>
      <c r="I207" s="205"/>
      <c r="J207" s="201"/>
      <c r="K207" s="201"/>
      <c r="L207" s="206"/>
      <c r="M207" s="207"/>
      <c r="N207" s="208"/>
      <c r="O207" s="208"/>
      <c r="P207" s="208"/>
      <c r="Q207" s="208"/>
      <c r="R207" s="208"/>
      <c r="S207" s="208"/>
      <c r="T207" s="209"/>
      <c r="AT207" s="210" t="s">
        <v>131</v>
      </c>
      <c r="AU207" s="210" t="s">
        <v>83</v>
      </c>
      <c r="AV207" s="14" t="s">
        <v>127</v>
      </c>
      <c r="AW207" s="14" t="s">
        <v>35</v>
      </c>
      <c r="AX207" s="14" t="s">
        <v>81</v>
      </c>
      <c r="AY207" s="210" t="s">
        <v>119</v>
      </c>
    </row>
    <row r="208" spans="1:65" s="2" customFormat="1" ht="16.5" customHeight="1">
      <c r="A208" s="35"/>
      <c r="B208" s="36"/>
      <c r="C208" s="170" t="s">
        <v>355</v>
      </c>
      <c r="D208" s="170" t="s">
        <v>122</v>
      </c>
      <c r="E208" s="171" t="s">
        <v>356</v>
      </c>
      <c r="F208" s="172" t="s">
        <v>357</v>
      </c>
      <c r="G208" s="173" t="s">
        <v>358</v>
      </c>
      <c r="H208" s="232"/>
      <c r="I208" s="175"/>
      <c r="J208" s="176">
        <f>ROUND(I208*H208,2)</f>
        <v>0</v>
      </c>
      <c r="K208" s="172" t="s">
        <v>126</v>
      </c>
      <c r="L208" s="40"/>
      <c r="M208" s="177" t="s">
        <v>19</v>
      </c>
      <c r="N208" s="178" t="s">
        <v>44</v>
      </c>
      <c r="O208" s="65"/>
      <c r="P208" s="179">
        <f>O208*H208</f>
        <v>0</v>
      </c>
      <c r="Q208" s="179">
        <v>0</v>
      </c>
      <c r="R208" s="179">
        <f>Q208*H208</f>
        <v>0</v>
      </c>
      <c r="S208" s="179">
        <v>0</v>
      </c>
      <c r="T208" s="180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1" t="s">
        <v>344</v>
      </c>
      <c r="AT208" s="181" t="s">
        <v>122</v>
      </c>
      <c r="AU208" s="181" t="s">
        <v>83</v>
      </c>
      <c r="AY208" s="18" t="s">
        <v>119</v>
      </c>
      <c r="BE208" s="182">
        <f>IF(N208="základní",J208,0)</f>
        <v>0</v>
      </c>
      <c r="BF208" s="182">
        <f>IF(N208="snížená",J208,0)</f>
        <v>0</v>
      </c>
      <c r="BG208" s="182">
        <f>IF(N208="zákl. přenesená",J208,0)</f>
        <v>0</v>
      </c>
      <c r="BH208" s="182">
        <f>IF(N208="sníž. přenesená",J208,0)</f>
        <v>0</v>
      </c>
      <c r="BI208" s="182">
        <f>IF(N208="nulová",J208,0)</f>
        <v>0</v>
      </c>
      <c r="BJ208" s="18" t="s">
        <v>81</v>
      </c>
      <c r="BK208" s="182">
        <f>ROUND(I208*H208,2)</f>
        <v>0</v>
      </c>
      <c r="BL208" s="18" t="s">
        <v>344</v>
      </c>
      <c r="BM208" s="181" t="s">
        <v>359</v>
      </c>
    </row>
    <row r="209" spans="1:47" s="2" customFormat="1" ht="11.25">
      <c r="A209" s="35"/>
      <c r="B209" s="36"/>
      <c r="C209" s="37"/>
      <c r="D209" s="183" t="s">
        <v>129</v>
      </c>
      <c r="E209" s="37"/>
      <c r="F209" s="184" t="s">
        <v>360</v>
      </c>
      <c r="G209" s="37"/>
      <c r="H209" s="37"/>
      <c r="I209" s="185"/>
      <c r="J209" s="37"/>
      <c r="K209" s="37"/>
      <c r="L209" s="40"/>
      <c r="M209" s="186"/>
      <c r="N209" s="187"/>
      <c r="O209" s="65"/>
      <c r="P209" s="65"/>
      <c r="Q209" s="65"/>
      <c r="R209" s="65"/>
      <c r="S209" s="65"/>
      <c r="T209" s="66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129</v>
      </c>
      <c r="AU209" s="18" t="s">
        <v>83</v>
      </c>
    </row>
    <row r="210" spans="2:63" s="12" customFormat="1" ht="25.9" customHeight="1">
      <c r="B210" s="154"/>
      <c r="C210" s="155"/>
      <c r="D210" s="156" t="s">
        <v>72</v>
      </c>
      <c r="E210" s="157" t="s">
        <v>361</v>
      </c>
      <c r="F210" s="157" t="s">
        <v>362</v>
      </c>
      <c r="G210" s="155"/>
      <c r="H210" s="155"/>
      <c r="I210" s="158"/>
      <c r="J210" s="159">
        <f>BK210</f>
        <v>0</v>
      </c>
      <c r="K210" s="155"/>
      <c r="L210" s="160"/>
      <c r="M210" s="161"/>
      <c r="N210" s="162"/>
      <c r="O210" s="162"/>
      <c r="P210" s="163">
        <f>P211+P213+P215+P217</f>
        <v>0</v>
      </c>
      <c r="Q210" s="162"/>
      <c r="R210" s="163">
        <f>R211+R213+R215+R217</f>
        <v>0</v>
      </c>
      <c r="S210" s="162"/>
      <c r="T210" s="164">
        <f>T211+T213+T215+T217</f>
        <v>0</v>
      </c>
      <c r="AR210" s="165" t="s">
        <v>203</v>
      </c>
      <c r="AT210" s="166" t="s">
        <v>72</v>
      </c>
      <c r="AU210" s="166" t="s">
        <v>73</v>
      </c>
      <c r="AY210" s="165" t="s">
        <v>119</v>
      </c>
      <c r="BK210" s="167">
        <f>BK211+BK213+BK215+BK217</f>
        <v>0</v>
      </c>
    </row>
    <row r="211" spans="2:63" s="12" customFormat="1" ht="22.9" customHeight="1">
      <c r="B211" s="154"/>
      <c r="C211" s="155"/>
      <c r="D211" s="156" t="s">
        <v>72</v>
      </c>
      <c r="E211" s="168" t="s">
        <v>363</v>
      </c>
      <c r="F211" s="168" t="s">
        <v>364</v>
      </c>
      <c r="G211" s="155"/>
      <c r="H211" s="155"/>
      <c r="I211" s="158"/>
      <c r="J211" s="169">
        <f>BK211</f>
        <v>0</v>
      </c>
      <c r="K211" s="155"/>
      <c r="L211" s="160"/>
      <c r="M211" s="161"/>
      <c r="N211" s="162"/>
      <c r="O211" s="162"/>
      <c r="P211" s="163">
        <f>P212</f>
        <v>0</v>
      </c>
      <c r="Q211" s="162"/>
      <c r="R211" s="163">
        <f>R212</f>
        <v>0</v>
      </c>
      <c r="S211" s="162"/>
      <c r="T211" s="164">
        <f>T212</f>
        <v>0</v>
      </c>
      <c r="AR211" s="165" t="s">
        <v>203</v>
      </c>
      <c r="AT211" s="166" t="s">
        <v>72</v>
      </c>
      <c r="AU211" s="166" t="s">
        <v>81</v>
      </c>
      <c r="AY211" s="165" t="s">
        <v>119</v>
      </c>
      <c r="BK211" s="167">
        <f>BK212</f>
        <v>0</v>
      </c>
    </row>
    <row r="212" spans="1:65" s="2" customFormat="1" ht="16.5" customHeight="1">
      <c r="A212" s="35"/>
      <c r="B212" s="36"/>
      <c r="C212" s="170" t="s">
        <v>365</v>
      </c>
      <c r="D212" s="170" t="s">
        <v>122</v>
      </c>
      <c r="E212" s="171" t="s">
        <v>366</v>
      </c>
      <c r="F212" s="172" t="s">
        <v>364</v>
      </c>
      <c r="G212" s="173" t="s">
        <v>367</v>
      </c>
      <c r="H212" s="174">
        <v>1</v>
      </c>
      <c r="I212" s="175"/>
      <c r="J212" s="176">
        <f>ROUND(I212*H212,2)</f>
        <v>0</v>
      </c>
      <c r="K212" s="172" t="s">
        <v>19</v>
      </c>
      <c r="L212" s="40"/>
      <c r="M212" s="177" t="s">
        <v>19</v>
      </c>
      <c r="N212" s="178" t="s">
        <v>44</v>
      </c>
      <c r="O212" s="65"/>
      <c r="P212" s="179">
        <f>O212*H212</f>
        <v>0</v>
      </c>
      <c r="Q212" s="179">
        <v>0</v>
      </c>
      <c r="R212" s="179">
        <f>Q212*H212</f>
        <v>0</v>
      </c>
      <c r="S212" s="179">
        <v>0</v>
      </c>
      <c r="T212" s="180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81" t="s">
        <v>368</v>
      </c>
      <c r="AT212" s="181" t="s">
        <v>122</v>
      </c>
      <c r="AU212" s="181" t="s">
        <v>83</v>
      </c>
      <c r="AY212" s="18" t="s">
        <v>119</v>
      </c>
      <c r="BE212" s="182">
        <f>IF(N212="základní",J212,0)</f>
        <v>0</v>
      </c>
      <c r="BF212" s="182">
        <f>IF(N212="snížená",J212,0)</f>
        <v>0</v>
      </c>
      <c r="BG212" s="182">
        <f>IF(N212="zákl. přenesená",J212,0)</f>
        <v>0</v>
      </c>
      <c r="BH212" s="182">
        <f>IF(N212="sníž. přenesená",J212,0)</f>
        <v>0</v>
      </c>
      <c r="BI212" s="182">
        <f>IF(N212="nulová",J212,0)</f>
        <v>0</v>
      </c>
      <c r="BJ212" s="18" t="s">
        <v>81</v>
      </c>
      <c r="BK212" s="182">
        <f>ROUND(I212*H212,2)</f>
        <v>0</v>
      </c>
      <c r="BL212" s="18" t="s">
        <v>368</v>
      </c>
      <c r="BM212" s="181" t="s">
        <v>369</v>
      </c>
    </row>
    <row r="213" spans="2:63" s="12" customFormat="1" ht="22.9" customHeight="1">
      <c r="B213" s="154"/>
      <c r="C213" s="155"/>
      <c r="D213" s="156" t="s">
        <v>72</v>
      </c>
      <c r="E213" s="168" t="s">
        <v>370</v>
      </c>
      <c r="F213" s="168" t="s">
        <v>371</v>
      </c>
      <c r="G213" s="155"/>
      <c r="H213" s="155"/>
      <c r="I213" s="158"/>
      <c r="J213" s="169">
        <f>BK213</f>
        <v>0</v>
      </c>
      <c r="K213" s="155"/>
      <c r="L213" s="160"/>
      <c r="M213" s="161"/>
      <c r="N213" s="162"/>
      <c r="O213" s="162"/>
      <c r="P213" s="163">
        <f>P214</f>
        <v>0</v>
      </c>
      <c r="Q213" s="162"/>
      <c r="R213" s="163">
        <f>R214</f>
        <v>0</v>
      </c>
      <c r="S213" s="162"/>
      <c r="T213" s="164">
        <f>T214</f>
        <v>0</v>
      </c>
      <c r="AR213" s="165" t="s">
        <v>203</v>
      </c>
      <c r="AT213" s="166" t="s">
        <v>72</v>
      </c>
      <c r="AU213" s="166" t="s">
        <v>81</v>
      </c>
      <c r="AY213" s="165" t="s">
        <v>119</v>
      </c>
      <c r="BK213" s="167">
        <f>BK214</f>
        <v>0</v>
      </c>
    </row>
    <row r="214" spans="1:65" s="2" customFormat="1" ht="16.5" customHeight="1">
      <c r="A214" s="35"/>
      <c r="B214" s="36"/>
      <c r="C214" s="170" t="s">
        <v>372</v>
      </c>
      <c r="D214" s="170" t="s">
        <v>122</v>
      </c>
      <c r="E214" s="171" t="s">
        <v>373</v>
      </c>
      <c r="F214" s="172" t="s">
        <v>371</v>
      </c>
      <c r="G214" s="173" t="s">
        <v>367</v>
      </c>
      <c r="H214" s="174">
        <v>1</v>
      </c>
      <c r="I214" s="175"/>
      <c r="J214" s="176">
        <f>ROUND(I214*H214,2)</f>
        <v>0</v>
      </c>
      <c r="K214" s="172" t="s">
        <v>19</v>
      </c>
      <c r="L214" s="40"/>
      <c r="M214" s="177" t="s">
        <v>19</v>
      </c>
      <c r="N214" s="178" t="s">
        <v>44</v>
      </c>
      <c r="O214" s="65"/>
      <c r="P214" s="179">
        <f>O214*H214</f>
        <v>0</v>
      </c>
      <c r="Q214" s="179">
        <v>0</v>
      </c>
      <c r="R214" s="179">
        <f>Q214*H214</f>
        <v>0</v>
      </c>
      <c r="S214" s="179">
        <v>0</v>
      </c>
      <c r="T214" s="180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81" t="s">
        <v>368</v>
      </c>
      <c r="AT214" s="181" t="s">
        <v>122</v>
      </c>
      <c r="AU214" s="181" t="s">
        <v>83</v>
      </c>
      <c r="AY214" s="18" t="s">
        <v>119</v>
      </c>
      <c r="BE214" s="182">
        <f>IF(N214="základní",J214,0)</f>
        <v>0</v>
      </c>
      <c r="BF214" s="182">
        <f>IF(N214="snížená",J214,0)</f>
        <v>0</v>
      </c>
      <c r="BG214" s="182">
        <f>IF(N214="zákl. přenesená",J214,0)</f>
        <v>0</v>
      </c>
      <c r="BH214" s="182">
        <f>IF(N214="sníž. přenesená",J214,0)</f>
        <v>0</v>
      </c>
      <c r="BI214" s="182">
        <f>IF(N214="nulová",J214,0)</f>
        <v>0</v>
      </c>
      <c r="BJ214" s="18" t="s">
        <v>81</v>
      </c>
      <c r="BK214" s="182">
        <f>ROUND(I214*H214,2)</f>
        <v>0</v>
      </c>
      <c r="BL214" s="18" t="s">
        <v>368</v>
      </c>
      <c r="BM214" s="181" t="s">
        <v>374</v>
      </c>
    </row>
    <row r="215" spans="2:63" s="12" customFormat="1" ht="22.9" customHeight="1">
      <c r="B215" s="154"/>
      <c r="C215" s="155"/>
      <c r="D215" s="156" t="s">
        <v>72</v>
      </c>
      <c r="E215" s="168" t="s">
        <v>375</v>
      </c>
      <c r="F215" s="168" t="s">
        <v>376</v>
      </c>
      <c r="G215" s="155"/>
      <c r="H215" s="155"/>
      <c r="I215" s="158"/>
      <c r="J215" s="169">
        <f>BK215</f>
        <v>0</v>
      </c>
      <c r="K215" s="155"/>
      <c r="L215" s="160"/>
      <c r="M215" s="161"/>
      <c r="N215" s="162"/>
      <c r="O215" s="162"/>
      <c r="P215" s="163">
        <f>P216</f>
        <v>0</v>
      </c>
      <c r="Q215" s="162"/>
      <c r="R215" s="163">
        <f>R216</f>
        <v>0</v>
      </c>
      <c r="S215" s="162"/>
      <c r="T215" s="164">
        <f>T216</f>
        <v>0</v>
      </c>
      <c r="AR215" s="165" t="s">
        <v>203</v>
      </c>
      <c r="AT215" s="166" t="s">
        <v>72</v>
      </c>
      <c r="AU215" s="166" t="s">
        <v>81</v>
      </c>
      <c r="AY215" s="165" t="s">
        <v>119</v>
      </c>
      <c r="BK215" s="167">
        <f>BK216</f>
        <v>0</v>
      </c>
    </row>
    <row r="216" spans="1:65" s="2" customFormat="1" ht="16.5" customHeight="1">
      <c r="A216" s="35"/>
      <c r="B216" s="36"/>
      <c r="C216" s="170" t="s">
        <v>377</v>
      </c>
      <c r="D216" s="170" t="s">
        <v>122</v>
      </c>
      <c r="E216" s="171" t="s">
        <v>378</v>
      </c>
      <c r="F216" s="172" t="s">
        <v>376</v>
      </c>
      <c r="G216" s="173" t="s">
        <v>367</v>
      </c>
      <c r="H216" s="174">
        <v>1</v>
      </c>
      <c r="I216" s="175"/>
      <c r="J216" s="176">
        <f>ROUND(I216*H216,2)</f>
        <v>0</v>
      </c>
      <c r="K216" s="172" t="s">
        <v>19</v>
      </c>
      <c r="L216" s="40"/>
      <c r="M216" s="177" t="s">
        <v>19</v>
      </c>
      <c r="N216" s="178" t="s">
        <v>44</v>
      </c>
      <c r="O216" s="65"/>
      <c r="P216" s="179">
        <f>O216*H216</f>
        <v>0</v>
      </c>
      <c r="Q216" s="179">
        <v>0</v>
      </c>
      <c r="R216" s="179">
        <f>Q216*H216</f>
        <v>0</v>
      </c>
      <c r="S216" s="179">
        <v>0</v>
      </c>
      <c r="T216" s="180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81" t="s">
        <v>368</v>
      </c>
      <c r="AT216" s="181" t="s">
        <v>122</v>
      </c>
      <c r="AU216" s="181" t="s">
        <v>83</v>
      </c>
      <c r="AY216" s="18" t="s">
        <v>119</v>
      </c>
      <c r="BE216" s="182">
        <f>IF(N216="základní",J216,0)</f>
        <v>0</v>
      </c>
      <c r="BF216" s="182">
        <f>IF(N216="snížená",J216,0)</f>
        <v>0</v>
      </c>
      <c r="BG216" s="182">
        <f>IF(N216="zákl. přenesená",J216,0)</f>
        <v>0</v>
      </c>
      <c r="BH216" s="182">
        <f>IF(N216="sníž. přenesená",J216,0)</f>
        <v>0</v>
      </c>
      <c r="BI216" s="182">
        <f>IF(N216="nulová",J216,0)</f>
        <v>0</v>
      </c>
      <c r="BJ216" s="18" t="s">
        <v>81</v>
      </c>
      <c r="BK216" s="182">
        <f>ROUND(I216*H216,2)</f>
        <v>0</v>
      </c>
      <c r="BL216" s="18" t="s">
        <v>368</v>
      </c>
      <c r="BM216" s="181" t="s">
        <v>379</v>
      </c>
    </row>
    <row r="217" spans="2:63" s="12" customFormat="1" ht="22.9" customHeight="1">
      <c r="B217" s="154"/>
      <c r="C217" s="155"/>
      <c r="D217" s="156" t="s">
        <v>72</v>
      </c>
      <c r="E217" s="168" t="s">
        <v>380</v>
      </c>
      <c r="F217" s="168" t="s">
        <v>381</v>
      </c>
      <c r="G217" s="155"/>
      <c r="H217" s="155"/>
      <c r="I217" s="158"/>
      <c r="J217" s="169">
        <f>BK217</f>
        <v>0</v>
      </c>
      <c r="K217" s="155"/>
      <c r="L217" s="160"/>
      <c r="M217" s="161"/>
      <c r="N217" s="162"/>
      <c r="O217" s="162"/>
      <c r="P217" s="163">
        <f>P218</f>
        <v>0</v>
      </c>
      <c r="Q217" s="162"/>
      <c r="R217" s="163">
        <f>R218</f>
        <v>0</v>
      </c>
      <c r="S217" s="162"/>
      <c r="T217" s="164">
        <f>T218</f>
        <v>0</v>
      </c>
      <c r="AR217" s="165" t="s">
        <v>203</v>
      </c>
      <c r="AT217" s="166" t="s">
        <v>72</v>
      </c>
      <c r="AU217" s="166" t="s">
        <v>81</v>
      </c>
      <c r="AY217" s="165" t="s">
        <v>119</v>
      </c>
      <c r="BK217" s="167">
        <f>BK218</f>
        <v>0</v>
      </c>
    </row>
    <row r="218" spans="1:65" s="2" customFormat="1" ht="16.5" customHeight="1">
      <c r="A218" s="35"/>
      <c r="B218" s="36"/>
      <c r="C218" s="170" t="s">
        <v>382</v>
      </c>
      <c r="D218" s="170" t="s">
        <v>122</v>
      </c>
      <c r="E218" s="171" t="s">
        <v>383</v>
      </c>
      <c r="F218" s="172" t="s">
        <v>381</v>
      </c>
      <c r="G218" s="173" t="s">
        <v>367</v>
      </c>
      <c r="H218" s="174">
        <v>1</v>
      </c>
      <c r="I218" s="175"/>
      <c r="J218" s="176">
        <f>ROUND(I218*H218,2)</f>
        <v>0</v>
      </c>
      <c r="K218" s="172" t="s">
        <v>19</v>
      </c>
      <c r="L218" s="40"/>
      <c r="M218" s="233" t="s">
        <v>19</v>
      </c>
      <c r="N218" s="234" t="s">
        <v>44</v>
      </c>
      <c r="O218" s="235"/>
      <c r="P218" s="236">
        <f>O218*H218</f>
        <v>0</v>
      </c>
      <c r="Q218" s="236">
        <v>0</v>
      </c>
      <c r="R218" s="236">
        <f>Q218*H218</f>
        <v>0</v>
      </c>
      <c r="S218" s="236">
        <v>0</v>
      </c>
      <c r="T218" s="237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81" t="s">
        <v>368</v>
      </c>
      <c r="AT218" s="181" t="s">
        <v>122</v>
      </c>
      <c r="AU218" s="181" t="s">
        <v>83</v>
      </c>
      <c r="AY218" s="18" t="s">
        <v>119</v>
      </c>
      <c r="BE218" s="182">
        <f>IF(N218="základní",J218,0)</f>
        <v>0</v>
      </c>
      <c r="BF218" s="182">
        <f>IF(N218="snížená",J218,0)</f>
        <v>0</v>
      </c>
      <c r="BG218" s="182">
        <f>IF(N218="zákl. přenesená",J218,0)</f>
        <v>0</v>
      </c>
      <c r="BH218" s="182">
        <f>IF(N218="sníž. přenesená",J218,0)</f>
        <v>0</v>
      </c>
      <c r="BI218" s="182">
        <f>IF(N218="nulová",J218,0)</f>
        <v>0</v>
      </c>
      <c r="BJ218" s="18" t="s">
        <v>81</v>
      </c>
      <c r="BK218" s="182">
        <f>ROUND(I218*H218,2)</f>
        <v>0</v>
      </c>
      <c r="BL218" s="18" t="s">
        <v>368</v>
      </c>
      <c r="BM218" s="181" t="s">
        <v>384</v>
      </c>
    </row>
    <row r="219" spans="1:31" s="2" customFormat="1" ht="6.95" customHeight="1">
      <c r="A219" s="35"/>
      <c r="B219" s="48"/>
      <c r="C219" s="49"/>
      <c r="D219" s="49"/>
      <c r="E219" s="49"/>
      <c r="F219" s="49"/>
      <c r="G219" s="49"/>
      <c r="H219" s="49"/>
      <c r="I219" s="49"/>
      <c r="J219" s="49"/>
      <c r="K219" s="49"/>
      <c r="L219" s="40"/>
      <c r="M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</row>
  </sheetData>
  <sheetProtection algorithmName="SHA-512" hashValue="4wjrvZNxeeWJmOl+SCWnGx9LFDqhqQY3zYGkiNG91kdGh8LzQMkzFga6jKaeUZ7rycKMkhzEVj2OwBy8L2QNXQ==" saltValue="FriLn4PG31Wi3JgGx8HAG4KNnmsUondtF7+wzbPuNX/iyxRX4J1Gsky5c3eEcsoxwlvP51qnnm4/DMNtuFHCbQ==" spinCount="100000" sheet="1" objects="1" scenarios="1" formatColumns="0" formatRows="0" autoFilter="0"/>
  <autoFilter ref="C91:K218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hyperlinks>
    <hyperlink ref="F96" r:id="rId1" display="https://podminky.urs.cz/item/CS_URS_2022_02/113107163"/>
    <hyperlink ref="F99" r:id="rId2" display="https://podminky.urs.cz/item/CS_URS_2022_02/113107222"/>
    <hyperlink ref="F104" r:id="rId3" display="https://podminky.urs.cz/item/CS_URS_2022_02/113202111"/>
    <hyperlink ref="F107" r:id="rId4" display="https://podminky.urs.cz/item/CS_URS_2022_02/122211101"/>
    <hyperlink ref="F110" r:id="rId5" display="https://podminky.urs.cz/item/CS_URS_2022_02/133312811"/>
    <hyperlink ref="F113" r:id="rId6" display="https://podminky.urs.cz/item/CS_URS_2022_02/139911121"/>
    <hyperlink ref="F116" r:id="rId7" display="https://podminky.urs.cz/item/CS_URS_2022_02/162211311"/>
    <hyperlink ref="F119" r:id="rId8" display="https://podminky.urs.cz/item/CS_URS_2022_02/162211319"/>
    <hyperlink ref="F122" r:id="rId9" display="https://podminky.urs.cz/item/CS_URS_2022_02/162751117"/>
    <hyperlink ref="F124" r:id="rId10" display="https://podminky.urs.cz/item/CS_URS_2022_02/167111101"/>
    <hyperlink ref="F127" r:id="rId11" display="https://podminky.urs.cz/item/CS_URS_2022_02/171201231"/>
    <hyperlink ref="F130" r:id="rId12" display="https://podminky.urs.cz/item/CS_URS_2022_02/181912112"/>
    <hyperlink ref="F137" r:id="rId13" display="https://podminky.urs.cz/item/CS_URS_2022_02/564750101"/>
    <hyperlink ref="F140" r:id="rId14" display="https://podminky.urs.cz/item/CS_URS_2022_02/564750101"/>
    <hyperlink ref="F143" r:id="rId15" display="https://podminky.urs.cz/item/CS_URS_2022_02/564760101"/>
    <hyperlink ref="F146" r:id="rId16" display="https://podminky.urs.cz/item/CS_URS_2022_02/564811011"/>
    <hyperlink ref="F151" r:id="rId17" display="https://podminky.urs.cz/item/CS_URS_2022_02/564931412"/>
    <hyperlink ref="F154" r:id="rId18" display="https://podminky.urs.cz/item/CS_URS_2022_02/571906111"/>
    <hyperlink ref="F157" r:id="rId19" display="https://podminky.urs.cz/item/CS_URS_2022_02/591211111"/>
    <hyperlink ref="F162" r:id="rId20" display="https://podminky.urs.cz/item/CS_URS_2022_02/916231211"/>
    <hyperlink ref="F166" r:id="rId21" display="https://podminky.urs.cz/item/CS_URS_2022_02/916231213"/>
    <hyperlink ref="F172" r:id="rId22" display="https://podminky.urs.cz/item/CS_URS_2022_02/919726122"/>
    <hyperlink ref="F179" r:id="rId23" display="https://podminky.urs.cz/item/CS_URS_2022_02/997013111"/>
    <hyperlink ref="F182" r:id="rId24" display="https://podminky.urs.cz/item/CS_URS_2022_02/997013211"/>
    <hyperlink ref="F185" r:id="rId25" display="https://podminky.urs.cz/item/CS_URS_2022_02/997013219"/>
    <hyperlink ref="F187" r:id="rId26" display="https://podminky.urs.cz/item/CS_URS_2022_02/997013501"/>
    <hyperlink ref="F189" r:id="rId27" display="https://podminky.urs.cz/item/CS_URS_2022_02/997013509"/>
    <hyperlink ref="F192" r:id="rId28" display="https://podminky.urs.cz/item/CS_URS_2022_02/997013813"/>
    <hyperlink ref="F194" r:id="rId29" display="https://podminky.urs.cz/item/CS_URS_2022_02/997013873"/>
    <hyperlink ref="F198" r:id="rId30" display="https://podminky.urs.cz/item/CS_URS_2022_02/998231411"/>
    <hyperlink ref="F204" r:id="rId31" display="https://podminky.urs.cz/item/CS_URS_2022_02/767996701"/>
    <hyperlink ref="F209" r:id="rId32" display="https://podminky.urs.cz/item/CS_URS_2022_02/9987672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8" customWidth="1"/>
    <col min="2" max="2" width="1.7109375" style="238" customWidth="1"/>
    <col min="3" max="4" width="5.00390625" style="238" customWidth="1"/>
    <col min="5" max="5" width="11.7109375" style="238" customWidth="1"/>
    <col min="6" max="6" width="9.140625" style="238" customWidth="1"/>
    <col min="7" max="7" width="5.00390625" style="238" customWidth="1"/>
    <col min="8" max="8" width="77.8515625" style="238" customWidth="1"/>
    <col min="9" max="10" width="20.00390625" style="238" customWidth="1"/>
    <col min="11" max="11" width="1.7109375" style="238" customWidth="1"/>
  </cols>
  <sheetData>
    <row r="1" s="1" customFormat="1" ht="37.5" customHeight="1"/>
    <row r="2" spans="2:11" s="1" customFormat="1" ht="7.5" customHeight="1">
      <c r="B2" s="239"/>
      <c r="C2" s="240"/>
      <c r="D2" s="240"/>
      <c r="E2" s="240"/>
      <c r="F2" s="240"/>
      <c r="G2" s="240"/>
      <c r="H2" s="240"/>
      <c r="I2" s="240"/>
      <c r="J2" s="240"/>
      <c r="K2" s="241"/>
    </row>
    <row r="3" spans="2:11" s="16" customFormat="1" ht="45" customHeight="1">
      <c r="B3" s="242"/>
      <c r="C3" s="370" t="s">
        <v>385</v>
      </c>
      <c r="D3" s="370"/>
      <c r="E3" s="370"/>
      <c r="F3" s="370"/>
      <c r="G3" s="370"/>
      <c r="H3" s="370"/>
      <c r="I3" s="370"/>
      <c r="J3" s="370"/>
      <c r="K3" s="243"/>
    </row>
    <row r="4" spans="2:11" s="1" customFormat="1" ht="25.5" customHeight="1">
      <c r="B4" s="244"/>
      <c r="C4" s="375" t="s">
        <v>386</v>
      </c>
      <c r="D4" s="375"/>
      <c r="E4" s="375"/>
      <c r="F4" s="375"/>
      <c r="G4" s="375"/>
      <c r="H4" s="375"/>
      <c r="I4" s="375"/>
      <c r="J4" s="375"/>
      <c r="K4" s="245"/>
    </row>
    <row r="5" spans="2:11" s="1" customFormat="1" ht="5.25" customHeight="1">
      <c r="B5" s="244"/>
      <c r="C5" s="246"/>
      <c r="D5" s="246"/>
      <c r="E5" s="246"/>
      <c r="F5" s="246"/>
      <c r="G5" s="246"/>
      <c r="H5" s="246"/>
      <c r="I5" s="246"/>
      <c r="J5" s="246"/>
      <c r="K5" s="245"/>
    </row>
    <row r="6" spans="2:11" s="1" customFormat="1" ht="15" customHeight="1">
      <c r="B6" s="244"/>
      <c r="C6" s="374" t="s">
        <v>387</v>
      </c>
      <c r="D6" s="374"/>
      <c r="E6" s="374"/>
      <c r="F6" s="374"/>
      <c r="G6" s="374"/>
      <c r="H6" s="374"/>
      <c r="I6" s="374"/>
      <c r="J6" s="374"/>
      <c r="K6" s="245"/>
    </row>
    <row r="7" spans="2:11" s="1" customFormat="1" ht="15" customHeight="1">
      <c r="B7" s="248"/>
      <c r="C7" s="374" t="s">
        <v>388</v>
      </c>
      <c r="D7" s="374"/>
      <c r="E7" s="374"/>
      <c r="F7" s="374"/>
      <c r="G7" s="374"/>
      <c r="H7" s="374"/>
      <c r="I7" s="374"/>
      <c r="J7" s="374"/>
      <c r="K7" s="245"/>
    </row>
    <row r="8" spans="2:11" s="1" customFormat="1" ht="12.75" customHeight="1">
      <c r="B8" s="248"/>
      <c r="C8" s="247"/>
      <c r="D8" s="247"/>
      <c r="E8" s="247"/>
      <c r="F8" s="247"/>
      <c r="G8" s="247"/>
      <c r="H8" s="247"/>
      <c r="I8" s="247"/>
      <c r="J8" s="247"/>
      <c r="K8" s="245"/>
    </row>
    <row r="9" spans="2:11" s="1" customFormat="1" ht="15" customHeight="1">
      <c r="B9" s="248"/>
      <c r="C9" s="374" t="s">
        <v>389</v>
      </c>
      <c r="D9" s="374"/>
      <c r="E9" s="374"/>
      <c r="F9" s="374"/>
      <c r="G9" s="374"/>
      <c r="H9" s="374"/>
      <c r="I9" s="374"/>
      <c r="J9" s="374"/>
      <c r="K9" s="245"/>
    </row>
    <row r="10" spans="2:11" s="1" customFormat="1" ht="15" customHeight="1">
      <c r="B10" s="248"/>
      <c r="C10" s="247"/>
      <c r="D10" s="374" t="s">
        <v>390</v>
      </c>
      <c r="E10" s="374"/>
      <c r="F10" s="374"/>
      <c r="G10" s="374"/>
      <c r="H10" s="374"/>
      <c r="I10" s="374"/>
      <c r="J10" s="374"/>
      <c r="K10" s="245"/>
    </row>
    <row r="11" spans="2:11" s="1" customFormat="1" ht="15" customHeight="1">
      <c r="B11" s="248"/>
      <c r="C11" s="249"/>
      <c r="D11" s="374" t="s">
        <v>391</v>
      </c>
      <c r="E11" s="374"/>
      <c r="F11" s="374"/>
      <c r="G11" s="374"/>
      <c r="H11" s="374"/>
      <c r="I11" s="374"/>
      <c r="J11" s="374"/>
      <c r="K11" s="245"/>
    </row>
    <row r="12" spans="2:11" s="1" customFormat="1" ht="15" customHeight="1">
      <c r="B12" s="248"/>
      <c r="C12" s="249"/>
      <c r="D12" s="247"/>
      <c r="E12" s="247"/>
      <c r="F12" s="247"/>
      <c r="G12" s="247"/>
      <c r="H12" s="247"/>
      <c r="I12" s="247"/>
      <c r="J12" s="247"/>
      <c r="K12" s="245"/>
    </row>
    <row r="13" spans="2:11" s="1" customFormat="1" ht="15" customHeight="1">
      <c r="B13" s="248"/>
      <c r="C13" s="249"/>
      <c r="D13" s="250" t="s">
        <v>392</v>
      </c>
      <c r="E13" s="247"/>
      <c r="F13" s="247"/>
      <c r="G13" s="247"/>
      <c r="H13" s="247"/>
      <c r="I13" s="247"/>
      <c r="J13" s="247"/>
      <c r="K13" s="245"/>
    </row>
    <row r="14" spans="2:11" s="1" customFormat="1" ht="12.75" customHeight="1">
      <c r="B14" s="248"/>
      <c r="C14" s="249"/>
      <c r="D14" s="249"/>
      <c r="E14" s="249"/>
      <c r="F14" s="249"/>
      <c r="G14" s="249"/>
      <c r="H14" s="249"/>
      <c r="I14" s="249"/>
      <c r="J14" s="249"/>
      <c r="K14" s="245"/>
    </row>
    <row r="15" spans="2:11" s="1" customFormat="1" ht="15" customHeight="1">
      <c r="B15" s="248"/>
      <c r="C15" s="249"/>
      <c r="D15" s="374" t="s">
        <v>393</v>
      </c>
      <c r="E15" s="374"/>
      <c r="F15" s="374"/>
      <c r="G15" s="374"/>
      <c r="H15" s="374"/>
      <c r="I15" s="374"/>
      <c r="J15" s="374"/>
      <c r="K15" s="245"/>
    </row>
    <row r="16" spans="2:11" s="1" customFormat="1" ht="15" customHeight="1">
      <c r="B16" s="248"/>
      <c r="C16" s="249"/>
      <c r="D16" s="374" t="s">
        <v>394</v>
      </c>
      <c r="E16" s="374"/>
      <c r="F16" s="374"/>
      <c r="G16" s="374"/>
      <c r="H16" s="374"/>
      <c r="I16" s="374"/>
      <c r="J16" s="374"/>
      <c r="K16" s="245"/>
    </row>
    <row r="17" spans="2:11" s="1" customFormat="1" ht="15" customHeight="1">
      <c r="B17" s="248"/>
      <c r="C17" s="249"/>
      <c r="D17" s="374" t="s">
        <v>395</v>
      </c>
      <c r="E17" s="374"/>
      <c r="F17" s="374"/>
      <c r="G17" s="374"/>
      <c r="H17" s="374"/>
      <c r="I17" s="374"/>
      <c r="J17" s="374"/>
      <c r="K17" s="245"/>
    </row>
    <row r="18" spans="2:11" s="1" customFormat="1" ht="15" customHeight="1">
      <c r="B18" s="248"/>
      <c r="C18" s="249"/>
      <c r="D18" s="249"/>
      <c r="E18" s="251" t="s">
        <v>80</v>
      </c>
      <c r="F18" s="374" t="s">
        <v>396</v>
      </c>
      <c r="G18" s="374"/>
      <c r="H18" s="374"/>
      <c r="I18" s="374"/>
      <c r="J18" s="374"/>
      <c r="K18" s="245"/>
    </row>
    <row r="19" spans="2:11" s="1" customFormat="1" ht="15" customHeight="1">
      <c r="B19" s="248"/>
      <c r="C19" s="249"/>
      <c r="D19" s="249"/>
      <c r="E19" s="251" t="s">
        <v>397</v>
      </c>
      <c r="F19" s="374" t="s">
        <v>398</v>
      </c>
      <c r="G19" s="374"/>
      <c r="H19" s="374"/>
      <c r="I19" s="374"/>
      <c r="J19" s="374"/>
      <c r="K19" s="245"/>
    </row>
    <row r="20" spans="2:11" s="1" customFormat="1" ht="15" customHeight="1">
      <c r="B20" s="248"/>
      <c r="C20" s="249"/>
      <c r="D20" s="249"/>
      <c r="E20" s="251" t="s">
        <v>399</v>
      </c>
      <c r="F20" s="374" t="s">
        <v>400</v>
      </c>
      <c r="G20" s="374"/>
      <c r="H20" s="374"/>
      <c r="I20" s="374"/>
      <c r="J20" s="374"/>
      <c r="K20" s="245"/>
    </row>
    <row r="21" spans="2:11" s="1" customFormat="1" ht="15" customHeight="1">
      <c r="B21" s="248"/>
      <c r="C21" s="249"/>
      <c r="D21" s="249"/>
      <c r="E21" s="251" t="s">
        <v>401</v>
      </c>
      <c r="F21" s="374" t="s">
        <v>402</v>
      </c>
      <c r="G21" s="374"/>
      <c r="H21" s="374"/>
      <c r="I21" s="374"/>
      <c r="J21" s="374"/>
      <c r="K21" s="245"/>
    </row>
    <row r="22" spans="2:11" s="1" customFormat="1" ht="15" customHeight="1">
      <c r="B22" s="248"/>
      <c r="C22" s="249"/>
      <c r="D22" s="249"/>
      <c r="E22" s="251" t="s">
        <v>403</v>
      </c>
      <c r="F22" s="374" t="s">
        <v>404</v>
      </c>
      <c r="G22" s="374"/>
      <c r="H22" s="374"/>
      <c r="I22" s="374"/>
      <c r="J22" s="374"/>
      <c r="K22" s="245"/>
    </row>
    <row r="23" spans="2:11" s="1" customFormat="1" ht="15" customHeight="1">
      <c r="B23" s="248"/>
      <c r="C23" s="249"/>
      <c r="D23" s="249"/>
      <c r="E23" s="251" t="s">
        <v>405</v>
      </c>
      <c r="F23" s="374" t="s">
        <v>406</v>
      </c>
      <c r="G23" s="374"/>
      <c r="H23" s="374"/>
      <c r="I23" s="374"/>
      <c r="J23" s="374"/>
      <c r="K23" s="245"/>
    </row>
    <row r="24" spans="2:11" s="1" customFormat="1" ht="12.75" customHeight="1">
      <c r="B24" s="248"/>
      <c r="C24" s="249"/>
      <c r="D24" s="249"/>
      <c r="E24" s="249"/>
      <c r="F24" s="249"/>
      <c r="G24" s="249"/>
      <c r="H24" s="249"/>
      <c r="I24" s="249"/>
      <c r="J24" s="249"/>
      <c r="K24" s="245"/>
    </row>
    <row r="25" spans="2:11" s="1" customFormat="1" ht="15" customHeight="1">
      <c r="B25" s="248"/>
      <c r="C25" s="374" t="s">
        <v>407</v>
      </c>
      <c r="D25" s="374"/>
      <c r="E25" s="374"/>
      <c r="F25" s="374"/>
      <c r="G25" s="374"/>
      <c r="H25" s="374"/>
      <c r="I25" s="374"/>
      <c r="J25" s="374"/>
      <c r="K25" s="245"/>
    </row>
    <row r="26" spans="2:11" s="1" customFormat="1" ht="15" customHeight="1">
      <c r="B26" s="248"/>
      <c r="C26" s="374" t="s">
        <v>408</v>
      </c>
      <c r="D26" s="374"/>
      <c r="E26" s="374"/>
      <c r="F26" s="374"/>
      <c r="G26" s="374"/>
      <c r="H26" s="374"/>
      <c r="I26" s="374"/>
      <c r="J26" s="374"/>
      <c r="K26" s="245"/>
    </row>
    <row r="27" spans="2:11" s="1" customFormat="1" ht="15" customHeight="1">
      <c r="B27" s="248"/>
      <c r="C27" s="247"/>
      <c r="D27" s="374" t="s">
        <v>409</v>
      </c>
      <c r="E27" s="374"/>
      <c r="F27" s="374"/>
      <c r="G27" s="374"/>
      <c r="H27" s="374"/>
      <c r="I27" s="374"/>
      <c r="J27" s="374"/>
      <c r="K27" s="245"/>
    </row>
    <row r="28" spans="2:11" s="1" customFormat="1" ht="15" customHeight="1">
      <c r="B28" s="248"/>
      <c r="C28" s="249"/>
      <c r="D28" s="374" t="s">
        <v>410</v>
      </c>
      <c r="E28" s="374"/>
      <c r="F28" s="374"/>
      <c r="G28" s="374"/>
      <c r="H28" s="374"/>
      <c r="I28" s="374"/>
      <c r="J28" s="374"/>
      <c r="K28" s="245"/>
    </row>
    <row r="29" spans="2:11" s="1" customFormat="1" ht="12.75" customHeight="1">
      <c r="B29" s="248"/>
      <c r="C29" s="249"/>
      <c r="D29" s="249"/>
      <c r="E29" s="249"/>
      <c r="F29" s="249"/>
      <c r="G29" s="249"/>
      <c r="H29" s="249"/>
      <c r="I29" s="249"/>
      <c r="J29" s="249"/>
      <c r="K29" s="245"/>
    </row>
    <row r="30" spans="2:11" s="1" customFormat="1" ht="15" customHeight="1">
      <c r="B30" s="248"/>
      <c r="C30" s="249"/>
      <c r="D30" s="374" t="s">
        <v>411</v>
      </c>
      <c r="E30" s="374"/>
      <c r="F30" s="374"/>
      <c r="G30" s="374"/>
      <c r="H30" s="374"/>
      <c r="I30" s="374"/>
      <c r="J30" s="374"/>
      <c r="K30" s="245"/>
    </row>
    <row r="31" spans="2:11" s="1" customFormat="1" ht="15" customHeight="1">
      <c r="B31" s="248"/>
      <c r="C31" s="249"/>
      <c r="D31" s="374" t="s">
        <v>412</v>
      </c>
      <c r="E31" s="374"/>
      <c r="F31" s="374"/>
      <c r="G31" s="374"/>
      <c r="H31" s="374"/>
      <c r="I31" s="374"/>
      <c r="J31" s="374"/>
      <c r="K31" s="245"/>
    </row>
    <row r="32" spans="2:11" s="1" customFormat="1" ht="12.75" customHeight="1">
      <c r="B32" s="248"/>
      <c r="C32" s="249"/>
      <c r="D32" s="249"/>
      <c r="E32" s="249"/>
      <c r="F32" s="249"/>
      <c r="G32" s="249"/>
      <c r="H32" s="249"/>
      <c r="I32" s="249"/>
      <c r="J32" s="249"/>
      <c r="K32" s="245"/>
    </row>
    <row r="33" spans="2:11" s="1" customFormat="1" ht="15" customHeight="1">
      <c r="B33" s="248"/>
      <c r="C33" s="249"/>
      <c r="D33" s="374" t="s">
        <v>413</v>
      </c>
      <c r="E33" s="374"/>
      <c r="F33" s="374"/>
      <c r="G33" s="374"/>
      <c r="H33" s="374"/>
      <c r="I33" s="374"/>
      <c r="J33" s="374"/>
      <c r="K33" s="245"/>
    </row>
    <row r="34" spans="2:11" s="1" customFormat="1" ht="15" customHeight="1">
      <c r="B34" s="248"/>
      <c r="C34" s="249"/>
      <c r="D34" s="374" t="s">
        <v>414</v>
      </c>
      <c r="E34" s="374"/>
      <c r="F34" s="374"/>
      <c r="G34" s="374"/>
      <c r="H34" s="374"/>
      <c r="I34" s="374"/>
      <c r="J34" s="374"/>
      <c r="K34" s="245"/>
    </row>
    <row r="35" spans="2:11" s="1" customFormat="1" ht="15" customHeight="1">
      <c r="B35" s="248"/>
      <c r="C35" s="249"/>
      <c r="D35" s="374" t="s">
        <v>415</v>
      </c>
      <c r="E35" s="374"/>
      <c r="F35" s="374"/>
      <c r="G35" s="374"/>
      <c r="H35" s="374"/>
      <c r="I35" s="374"/>
      <c r="J35" s="374"/>
      <c r="K35" s="245"/>
    </row>
    <row r="36" spans="2:11" s="1" customFormat="1" ht="15" customHeight="1">
      <c r="B36" s="248"/>
      <c r="C36" s="249"/>
      <c r="D36" s="247"/>
      <c r="E36" s="250" t="s">
        <v>105</v>
      </c>
      <c r="F36" s="247"/>
      <c r="G36" s="374" t="s">
        <v>416</v>
      </c>
      <c r="H36" s="374"/>
      <c r="I36" s="374"/>
      <c r="J36" s="374"/>
      <c r="K36" s="245"/>
    </row>
    <row r="37" spans="2:11" s="1" customFormat="1" ht="30.75" customHeight="1">
      <c r="B37" s="248"/>
      <c r="C37" s="249"/>
      <c r="D37" s="247"/>
      <c r="E37" s="250" t="s">
        <v>417</v>
      </c>
      <c r="F37" s="247"/>
      <c r="G37" s="374" t="s">
        <v>418</v>
      </c>
      <c r="H37" s="374"/>
      <c r="I37" s="374"/>
      <c r="J37" s="374"/>
      <c r="K37" s="245"/>
    </row>
    <row r="38" spans="2:11" s="1" customFormat="1" ht="15" customHeight="1">
      <c r="B38" s="248"/>
      <c r="C38" s="249"/>
      <c r="D38" s="247"/>
      <c r="E38" s="250" t="s">
        <v>54</v>
      </c>
      <c r="F38" s="247"/>
      <c r="G38" s="374" t="s">
        <v>419</v>
      </c>
      <c r="H38" s="374"/>
      <c r="I38" s="374"/>
      <c r="J38" s="374"/>
      <c r="K38" s="245"/>
    </row>
    <row r="39" spans="2:11" s="1" customFormat="1" ht="15" customHeight="1">
      <c r="B39" s="248"/>
      <c r="C39" s="249"/>
      <c r="D39" s="247"/>
      <c r="E39" s="250" t="s">
        <v>55</v>
      </c>
      <c r="F39" s="247"/>
      <c r="G39" s="374" t="s">
        <v>420</v>
      </c>
      <c r="H39" s="374"/>
      <c r="I39" s="374"/>
      <c r="J39" s="374"/>
      <c r="K39" s="245"/>
    </row>
    <row r="40" spans="2:11" s="1" customFormat="1" ht="15" customHeight="1">
      <c r="B40" s="248"/>
      <c r="C40" s="249"/>
      <c r="D40" s="247"/>
      <c r="E40" s="250" t="s">
        <v>106</v>
      </c>
      <c r="F40" s="247"/>
      <c r="G40" s="374" t="s">
        <v>421</v>
      </c>
      <c r="H40" s="374"/>
      <c r="I40" s="374"/>
      <c r="J40" s="374"/>
      <c r="K40" s="245"/>
    </row>
    <row r="41" spans="2:11" s="1" customFormat="1" ht="15" customHeight="1">
      <c r="B41" s="248"/>
      <c r="C41" s="249"/>
      <c r="D41" s="247"/>
      <c r="E41" s="250" t="s">
        <v>107</v>
      </c>
      <c r="F41" s="247"/>
      <c r="G41" s="374" t="s">
        <v>422</v>
      </c>
      <c r="H41" s="374"/>
      <c r="I41" s="374"/>
      <c r="J41" s="374"/>
      <c r="K41" s="245"/>
    </row>
    <row r="42" spans="2:11" s="1" customFormat="1" ht="15" customHeight="1">
      <c r="B42" s="248"/>
      <c r="C42" s="249"/>
      <c r="D42" s="247"/>
      <c r="E42" s="250" t="s">
        <v>423</v>
      </c>
      <c r="F42" s="247"/>
      <c r="G42" s="374" t="s">
        <v>424</v>
      </c>
      <c r="H42" s="374"/>
      <c r="I42" s="374"/>
      <c r="J42" s="374"/>
      <c r="K42" s="245"/>
    </row>
    <row r="43" spans="2:11" s="1" customFormat="1" ht="15" customHeight="1">
      <c r="B43" s="248"/>
      <c r="C43" s="249"/>
      <c r="D43" s="247"/>
      <c r="E43" s="250"/>
      <c r="F43" s="247"/>
      <c r="G43" s="374" t="s">
        <v>425</v>
      </c>
      <c r="H43" s="374"/>
      <c r="I43" s="374"/>
      <c r="J43" s="374"/>
      <c r="K43" s="245"/>
    </row>
    <row r="44" spans="2:11" s="1" customFormat="1" ht="15" customHeight="1">
      <c r="B44" s="248"/>
      <c r="C44" s="249"/>
      <c r="D44" s="247"/>
      <c r="E44" s="250" t="s">
        <v>426</v>
      </c>
      <c r="F44" s="247"/>
      <c r="G44" s="374" t="s">
        <v>427</v>
      </c>
      <c r="H44" s="374"/>
      <c r="I44" s="374"/>
      <c r="J44" s="374"/>
      <c r="K44" s="245"/>
    </row>
    <row r="45" spans="2:11" s="1" customFormat="1" ht="15" customHeight="1">
      <c r="B45" s="248"/>
      <c r="C45" s="249"/>
      <c r="D45" s="247"/>
      <c r="E45" s="250" t="s">
        <v>109</v>
      </c>
      <c r="F45" s="247"/>
      <c r="G45" s="374" t="s">
        <v>428</v>
      </c>
      <c r="H45" s="374"/>
      <c r="I45" s="374"/>
      <c r="J45" s="374"/>
      <c r="K45" s="245"/>
    </row>
    <row r="46" spans="2:11" s="1" customFormat="1" ht="12.75" customHeight="1">
      <c r="B46" s="248"/>
      <c r="C46" s="249"/>
      <c r="D46" s="247"/>
      <c r="E46" s="247"/>
      <c r="F46" s="247"/>
      <c r="G46" s="247"/>
      <c r="H46" s="247"/>
      <c r="I46" s="247"/>
      <c r="J46" s="247"/>
      <c r="K46" s="245"/>
    </row>
    <row r="47" spans="2:11" s="1" customFormat="1" ht="15" customHeight="1">
      <c r="B47" s="248"/>
      <c r="C47" s="249"/>
      <c r="D47" s="374" t="s">
        <v>429</v>
      </c>
      <c r="E47" s="374"/>
      <c r="F47" s="374"/>
      <c r="G47" s="374"/>
      <c r="H47" s="374"/>
      <c r="I47" s="374"/>
      <c r="J47" s="374"/>
      <c r="K47" s="245"/>
    </row>
    <row r="48" spans="2:11" s="1" customFormat="1" ht="15" customHeight="1">
      <c r="B48" s="248"/>
      <c r="C48" s="249"/>
      <c r="D48" s="249"/>
      <c r="E48" s="374" t="s">
        <v>430</v>
      </c>
      <c r="F48" s="374"/>
      <c r="G48" s="374"/>
      <c r="H48" s="374"/>
      <c r="I48" s="374"/>
      <c r="J48" s="374"/>
      <c r="K48" s="245"/>
    </row>
    <row r="49" spans="2:11" s="1" customFormat="1" ht="15" customHeight="1">
      <c r="B49" s="248"/>
      <c r="C49" s="249"/>
      <c r="D49" s="249"/>
      <c r="E49" s="374" t="s">
        <v>431</v>
      </c>
      <c r="F49" s="374"/>
      <c r="G49" s="374"/>
      <c r="H49" s="374"/>
      <c r="I49" s="374"/>
      <c r="J49" s="374"/>
      <c r="K49" s="245"/>
    </row>
    <row r="50" spans="2:11" s="1" customFormat="1" ht="15" customHeight="1">
      <c r="B50" s="248"/>
      <c r="C50" s="249"/>
      <c r="D50" s="249"/>
      <c r="E50" s="374" t="s">
        <v>432</v>
      </c>
      <c r="F50" s="374"/>
      <c r="G50" s="374"/>
      <c r="H50" s="374"/>
      <c r="I50" s="374"/>
      <c r="J50" s="374"/>
      <c r="K50" s="245"/>
    </row>
    <row r="51" spans="2:11" s="1" customFormat="1" ht="15" customHeight="1">
      <c r="B51" s="248"/>
      <c r="C51" s="249"/>
      <c r="D51" s="374" t="s">
        <v>433</v>
      </c>
      <c r="E51" s="374"/>
      <c r="F51" s="374"/>
      <c r="G51" s="374"/>
      <c r="H51" s="374"/>
      <c r="I51" s="374"/>
      <c r="J51" s="374"/>
      <c r="K51" s="245"/>
    </row>
    <row r="52" spans="2:11" s="1" customFormat="1" ht="25.5" customHeight="1">
      <c r="B52" s="244"/>
      <c r="C52" s="375" t="s">
        <v>434</v>
      </c>
      <c r="D52" s="375"/>
      <c r="E52" s="375"/>
      <c r="F52" s="375"/>
      <c r="G52" s="375"/>
      <c r="H52" s="375"/>
      <c r="I52" s="375"/>
      <c r="J52" s="375"/>
      <c r="K52" s="245"/>
    </row>
    <row r="53" spans="2:11" s="1" customFormat="1" ht="5.25" customHeight="1">
      <c r="B53" s="244"/>
      <c r="C53" s="246"/>
      <c r="D53" s="246"/>
      <c r="E53" s="246"/>
      <c r="F53" s="246"/>
      <c r="G53" s="246"/>
      <c r="H53" s="246"/>
      <c r="I53" s="246"/>
      <c r="J53" s="246"/>
      <c r="K53" s="245"/>
    </row>
    <row r="54" spans="2:11" s="1" customFormat="1" ht="15" customHeight="1">
      <c r="B54" s="244"/>
      <c r="C54" s="374" t="s">
        <v>435</v>
      </c>
      <c r="D54" s="374"/>
      <c r="E54" s="374"/>
      <c r="F54" s="374"/>
      <c r="G54" s="374"/>
      <c r="H54" s="374"/>
      <c r="I54" s="374"/>
      <c r="J54" s="374"/>
      <c r="K54" s="245"/>
    </row>
    <row r="55" spans="2:11" s="1" customFormat="1" ht="15" customHeight="1">
      <c r="B55" s="244"/>
      <c r="C55" s="374" t="s">
        <v>436</v>
      </c>
      <c r="D55" s="374"/>
      <c r="E55" s="374"/>
      <c r="F55" s="374"/>
      <c r="G55" s="374"/>
      <c r="H55" s="374"/>
      <c r="I55" s="374"/>
      <c r="J55" s="374"/>
      <c r="K55" s="245"/>
    </row>
    <row r="56" spans="2:11" s="1" customFormat="1" ht="12.75" customHeight="1">
      <c r="B56" s="244"/>
      <c r="C56" s="247"/>
      <c r="D56" s="247"/>
      <c r="E56" s="247"/>
      <c r="F56" s="247"/>
      <c r="G56" s="247"/>
      <c r="H56" s="247"/>
      <c r="I56" s="247"/>
      <c r="J56" s="247"/>
      <c r="K56" s="245"/>
    </row>
    <row r="57" spans="2:11" s="1" customFormat="1" ht="15" customHeight="1">
      <c r="B57" s="244"/>
      <c r="C57" s="374" t="s">
        <v>437</v>
      </c>
      <c r="D57" s="374"/>
      <c r="E57" s="374"/>
      <c r="F57" s="374"/>
      <c r="G57" s="374"/>
      <c r="H57" s="374"/>
      <c r="I57" s="374"/>
      <c r="J57" s="374"/>
      <c r="K57" s="245"/>
    </row>
    <row r="58" spans="2:11" s="1" customFormat="1" ht="15" customHeight="1">
      <c r="B58" s="244"/>
      <c r="C58" s="249"/>
      <c r="D58" s="374" t="s">
        <v>438</v>
      </c>
      <c r="E58" s="374"/>
      <c r="F58" s="374"/>
      <c r="G58" s="374"/>
      <c r="H58" s="374"/>
      <c r="I58" s="374"/>
      <c r="J58" s="374"/>
      <c r="K58" s="245"/>
    </row>
    <row r="59" spans="2:11" s="1" customFormat="1" ht="15" customHeight="1">
      <c r="B59" s="244"/>
      <c r="C59" s="249"/>
      <c r="D59" s="374" t="s">
        <v>439</v>
      </c>
      <c r="E59" s="374"/>
      <c r="F59" s="374"/>
      <c r="G59" s="374"/>
      <c r="H59" s="374"/>
      <c r="I59" s="374"/>
      <c r="J59" s="374"/>
      <c r="K59" s="245"/>
    </row>
    <row r="60" spans="2:11" s="1" customFormat="1" ht="15" customHeight="1">
      <c r="B60" s="244"/>
      <c r="C60" s="249"/>
      <c r="D60" s="374" t="s">
        <v>440</v>
      </c>
      <c r="E60" s="374"/>
      <c r="F60" s="374"/>
      <c r="G60" s="374"/>
      <c r="H60" s="374"/>
      <c r="I60" s="374"/>
      <c r="J60" s="374"/>
      <c r="K60" s="245"/>
    </row>
    <row r="61" spans="2:11" s="1" customFormat="1" ht="15" customHeight="1">
      <c r="B61" s="244"/>
      <c r="C61" s="249"/>
      <c r="D61" s="374" t="s">
        <v>441</v>
      </c>
      <c r="E61" s="374"/>
      <c r="F61" s="374"/>
      <c r="G61" s="374"/>
      <c r="H61" s="374"/>
      <c r="I61" s="374"/>
      <c r="J61" s="374"/>
      <c r="K61" s="245"/>
    </row>
    <row r="62" spans="2:11" s="1" customFormat="1" ht="15" customHeight="1">
      <c r="B62" s="244"/>
      <c r="C62" s="249"/>
      <c r="D62" s="376" t="s">
        <v>442</v>
      </c>
      <c r="E62" s="376"/>
      <c r="F62" s="376"/>
      <c r="G62" s="376"/>
      <c r="H62" s="376"/>
      <c r="I62" s="376"/>
      <c r="J62" s="376"/>
      <c r="K62" s="245"/>
    </row>
    <row r="63" spans="2:11" s="1" customFormat="1" ht="15" customHeight="1">
      <c r="B63" s="244"/>
      <c r="C63" s="249"/>
      <c r="D63" s="374" t="s">
        <v>443</v>
      </c>
      <c r="E63" s="374"/>
      <c r="F63" s="374"/>
      <c r="G63" s="374"/>
      <c r="H63" s="374"/>
      <c r="I63" s="374"/>
      <c r="J63" s="374"/>
      <c r="K63" s="245"/>
    </row>
    <row r="64" spans="2:11" s="1" customFormat="1" ht="12.75" customHeight="1">
      <c r="B64" s="244"/>
      <c r="C64" s="249"/>
      <c r="D64" s="249"/>
      <c r="E64" s="252"/>
      <c r="F64" s="249"/>
      <c r="G64" s="249"/>
      <c r="H64" s="249"/>
      <c r="I64" s="249"/>
      <c r="J64" s="249"/>
      <c r="K64" s="245"/>
    </row>
    <row r="65" spans="2:11" s="1" customFormat="1" ht="15" customHeight="1">
      <c r="B65" s="244"/>
      <c r="C65" s="249"/>
      <c r="D65" s="374" t="s">
        <v>444</v>
      </c>
      <c r="E65" s="374"/>
      <c r="F65" s="374"/>
      <c r="G65" s="374"/>
      <c r="H65" s="374"/>
      <c r="I65" s="374"/>
      <c r="J65" s="374"/>
      <c r="K65" s="245"/>
    </row>
    <row r="66" spans="2:11" s="1" customFormat="1" ht="15" customHeight="1">
      <c r="B66" s="244"/>
      <c r="C66" s="249"/>
      <c r="D66" s="376" t="s">
        <v>445</v>
      </c>
      <c r="E66" s="376"/>
      <c r="F66" s="376"/>
      <c r="G66" s="376"/>
      <c r="H66" s="376"/>
      <c r="I66" s="376"/>
      <c r="J66" s="376"/>
      <c r="K66" s="245"/>
    </row>
    <row r="67" spans="2:11" s="1" customFormat="1" ht="15" customHeight="1">
      <c r="B67" s="244"/>
      <c r="C67" s="249"/>
      <c r="D67" s="374" t="s">
        <v>446</v>
      </c>
      <c r="E67" s="374"/>
      <c r="F67" s="374"/>
      <c r="G67" s="374"/>
      <c r="H67" s="374"/>
      <c r="I67" s="374"/>
      <c r="J67" s="374"/>
      <c r="K67" s="245"/>
    </row>
    <row r="68" spans="2:11" s="1" customFormat="1" ht="15" customHeight="1">
      <c r="B68" s="244"/>
      <c r="C68" s="249"/>
      <c r="D68" s="374" t="s">
        <v>447</v>
      </c>
      <c r="E68" s="374"/>
      <c r="F68" s="374"/>
      <c r="G68" s="374"/>
      <c r="H68" s="374"/>
      <c r="I68" s="374"/>
      <c r="J68" s="374"/>
      <c r="K68" s="245"/>
    </row>
    <row r="69" spans="2:11" s="1" customFormat="1" ht="15" customHeight="1">
      <c r="B69" s="244"/>
      <c r="C69" s="249"/>
      <c r="D69" s="374" t="s">
        <v>448</v>
      </c>
      <c r="E69" s="374"/>
      <c r="F69" s="374"/>
      <c r="G69" s="374"/>
      <c r="H69" s="374"/>
      <c r="I69" s="374"/>
      <c r="J69" s="374"/>
      <c r="K69" s="245"/>
    </row>
    <row r="70" spans="2:11" s="1" customFormat="1" ht="15" customHeight="1">
      <c r="B70" s="244"/>
      <c r="C70" s="249"/>
      <c r="D70" s="374" t="s">
        <v>449</v>
      </c>
      <c r="E70" s="374"/>
      <c r="F70" s="374"/>
      <c r="G70" s="374"/>
      <c r="H70" s="374"/>
      <c r="I70" s="374"/>
      <c r="J70" s="374"/>
      <c r="K70" s="245"/>
    </row>
    <row r="71" spans="2:11" s="1" customFormat="1" ht="12.75" customHeight="1">
      <c r="B71" s="253"/>
      <c r="C71" s="254"/>
      <c r="D71" s="254"/>
      <c r="E71" s="254"/>
      <c r="F71" s="254"/>
      <c r="G71" s="254"/>
      <c r="H71" s="254"/>
      <c r="I71" s="254"/>
      <c r="J71" s="254"/>
      <c r="K71" s="255"/>
    </row>
    <row r="72" spans="2:11" s="1" customFormat="1" ht="18.75" customHeight="1">
      <c r="B72" s="256"/>
      <c r="C72" s="256"/>
      <c r="D72" s="256"/>
      <c r="E72" s="256"/>
      <c r="F72" s="256"/>
      <c r="G72" s="256"/>
      <c r="H72" s="256"/>
      <c r="I72" s="256"/>
      <c r="J72" s="256"/>
      <c r="K72" s="257"/>
    </row>
    <row r="73" spans="2:11" s="1" customFormat="1" ht="18.75" customHeight="1">
      <c r="B73" s="257"/>
      <c r="C73" s="257"/>
      <c r="D73" s="257"/>
      <c r="E73" s="257"/>
      <c r="F73" s="257"/>
      <c r="G73" s="257"/>
      <c r="H73" s="257"/>
      <c r="I73" s="257"/>
      <c r="J73" s="257"/>
      <c r="K73" s="257"/>
    </row>
    <row r="74" spans="2:11" s="1" customFormat="1" ht="7.5" customHeight="1">
      <c r="B74" s="258"/>
      <c r="C74" s="259"/>
      <c r="D74" s="259"/>
      <c r="E74" s="259"/>
      <c r="F74" s="259"/>
      <c r="G74" s="259"/>
      <c r="H74" s="259"/>
      <c r="I74" s="259"/>
      <c r="J74" s="259"/>
      <c r="K74" s="260"/>
    </row>
    <row r="75" spans="2:11" s="1" customFormat="1" ht="45" customHeight="1">
      <c r="B75" s="261"/>
      <c r="C75" s="369" t="s">
        <v>450</v>
      </c>
      <c r="D75" s="369"/>
      <c r="E75" s="369"/>
      <c r="F75" s="369"/>
      <c r="G75" s="369"/>
      <c r="H75" s="369"/>
      <c r="I75" s="369"/>
      <c r="J75" s="369"/>
      <c r="K75" s="262"/>
    </row>
    <row r="76" spans="2:11" s="1" customFormat="1" ht="17.25" customHeight="1">
      <c r="B76" s="261"/>
      <c r="C76" s="263" t="s">
        <v>451</v>
      </c>
      <c r="D76" s="263"/>
      <c r="E76" s="263"/>
      <c r="F76" s="263" t="s">
        <v>452</v>
      </c>
      <c r="G76" s="264"/>
      <c r="H76" s="263" t="s">
        <v>55</v>
      </c>
      <c r="I76" s="263" t="s">
        <v>58</v>
      </c>
      <c r="J76" s="263" t="s">
        <v>453</v>
      </c>
      <c r="K76" s="262"/>
    </row>
    <row r="77" spans="2:11" s="1" customFormat="1" ht="17.25" customHeight="1">
      <c r="B77" s="261"/>
      <c r="C77" s="265" t="s">
        <v>454</v>
      </c>
      <c r="D77" s="265"/>
      <c r="E77" s="265"/>
      <c r="F77" s="266" t="s">
        <v>455</v>
      </c>
      <c r="G77" s="267"/>
      <c r="H77" s="265"/>
      <c r="I77" s="265"/>
      <c r="J77" s="265" t="s">
        <v>456</v>
      </c>
      <c r="K77" s="262"/>
    </row>
    <row r="78" spans="2:11" s="1" customFormat="1" ht="5.25" customHeight="1">
      <c r="B78" s="261"/>
      <c r="C78" s="268"/>
      <c r="D78" s="268"/>
      <c r="E78" s="268"/>
      <c r="F78" s="268"/>
      <c r="G78" s="269"/>
      <c r="H78" s="268"/>
      <c r="I78" s="268"/>
      <c r="J78" s="268"/>
      <c r="K78" s="262"/>
    </row>
    <row r="79" spans="2:11" s="1" customFormat="1" ht="15" customHeight="1">
      <c r="B79" s="261"/>
      <c r="C79" s="250" t="s">
        <v>54</v>
      </c>
      <c r="D79" s="270"/>
      <c r="E79" s="270"/>
      <c r="F79" s="271" t="s">
        <v>457</v>
      </c>
      <c r="G79" s="272"/>
      <c r="H79" s="250" t="s">
        <v>458</v>
      </c>
      <c r="I79" s="250" t="s">
        <v>459</v>
      </c>
      <c r="J79" s="250">
        <v>20</v>
      </c>
      <c r="K79" s="262"/>
    </row>
    <row r="80" spans="2:11" s="1" customFormat="1" ht="15" customHeight="1">
      <c r="B80" s="261"/>
      <c r="C80" s="250" t="s">
        <v>460</v>
      </c>
      <c r="D80" s="250"/>
      <c r="E80" s="250"/>
      <c r="F80" s="271" t="s">
        <v>457</v>
      </c>
      <c r="G80" s="272"/>
      <c r="H80" s="250" t="s">
        <v>461</v>
      </c>
      <c r="I80" s="250" t="s">
        <v>459</v>
      </c>
      <c r="J80" s="250">
        <v>120</v>
      </c>
      <c r="K80" s="262"/>
    </row>
    <row r="81" spans="2:11" s="1" customFormat="1" ht="15" customHeight="1">
      <c r="B81" s="273"/>
      <c r="C81" s="250" t="s">
        <v>462</v>
      </c>
      <c r="D81" s="250"/>
      <c r="E81" s="250"/>
      <c r="F81" s="271" t="s">
        <v>463</v>
      </c>
      <c r="G81" s="272"/>
      <c r="H81" s="250" t="s">
        <v>464</v>
      </c>
      <c r="I81" s="250" t="s">
        <v>459</v>
      </c>
      <c r="J81" s="250">
        <v>50</v>
      </c>
      <c r="K81" s="262"/>
    </row>
    <row r="82" spans="2:11" s="1" customFormat="1" ht="15" customHeight="1">
      <c r="B82" s="273"/>
      <c r="C82" s="250" t="s">
        <v>465</v>
      </c>
      <c r="D82" s="250"/>
      <c r="E82" s="250"/>
      <c r="F82" s="271" t="s">
        <v>457</v>
      </c>
      <c r="G82" s="272"/>
      <c r="H82" s="250" t="s">
        <v>466</v>
      </c>
      <c r="I82" s="250" t="s">
        <v>467</v>
      </c>
      <c r="J82" s="250"/>
      <c r="K82" s="262"/>
    </row>
    <row r="83" spans="2:11" s="1" customFormat="1" ht="15" customHeight="1">
      <c r="B83" s="273"/>
      <c r="C83" s="274" t="s">
        <v>468</v>
      </c>
      <c r="D83" s="274"/>
      <c r="E83" s="274"/>
      <c r="F83" s="275" t="s">
        <v>463</v>
      </c>
      <c r="G83" s="274"/>
      <c r="H83" s="274" t="s">
        <v>469</v>
      </c>
      <c r="I83" s="274" t="s">
        <v>459</v>
      </c>
      <c r="J83" s="274">
        <v>15</v>
      </c>
      <c r="K83" s="262"/>
    </row>
    <row r="84" spans="2:11" s="1" customFormat="1" ht="15" customHeight="1">
      <c r="B84" s="273"/>
      <c r="C84" s="274" t="s">
        <v>470</v>
      </c>
      <c r="D84" s="274"/>
      <c r="E84" s="274"/>
      <c r="F84" s="275" t="s">
        <v>463</v>
      </c>
      <c r="G84" s="274"/>
      <c r="H84" s="274" t="s">
        <v>471</v>
      </c>
      <c r="I84" s="274" t="s">
        <v>459</v>
      </c>
      <c r="J84" s="274">
        <v>15</v>
      </c>
      <c r="K84" s="262"/>
    </row>
    <row r="85" spans="2:11" s="1" customFormat="1" ht="15" customHeight="1">
      <c r="B85" s="273"/>
      <c r="C85" s="274" t="s">
        <v>472</v>
      </c>
      <c r="D85" s="274"/>
      <c r="E85" s="274"/>
      <c r="F85" s="275" t="s">
        <v>463</v>
      </c>
      <c r="G85" s="274"/>
      <c r="H85" s="274" t="s">
        <v>473</v>
      </c>
      <c r="I85" s="274" t="s">
        <v>459</v>
      </c>
      <c r="J85" s="274">
        <v>20</v>
      </c>
      <c r="K85" s="262"/>
    </row>
    <row r="86" spans="2:11" s="1" customFormat="1" ht="15" customHeight="1">
      <c r="B86" s="273"/>
      <c r="C86" s="274" t="s">
        <v>474</v>
      </c>
      <c r="D86" s="274"/>
      <c r="E86" s="274"/>
      <c r="F86" s="275" t="s">
        <v>463</v>
      </c>
      <c r="G86" s="274"/>
      <c r="H86" s="274" t="s">
        <v>475</v>
      </c>
      <c r="I86" s="274" t="s">
        <v>459</v>
      </c>
      <c r="J86" s="274">
        <v>20</v>
      </c>
      <c r="K86" s="262"/>
    </row>
    <row r="87" spans="2:11" s="1" customFormat="1" ht="15" customHeight="1">
      <c r="B87" s="273"/>
      <c r="C87" s="250" t="s">
        <v>476</v>
      </c>
      <c r="D87" s="250"/>
      <c r="E87" s="250"/>
      <c r="F87" s="271" t="s">
        <v>463</v>
      </c>
      <c r="G87" s="272"/>
      <c r="H87" s="250" t="s">
        <v>477</v>
      </c>
      <c r="I87" s="250" t="s">
        <v>459</v>
      </c>
      <c r="J87" s="250">
        <v>50</v>
      </c>
      <c r="K87" s="262"/>
    </row>
    <row r="88" spans="2:11" s="1" customFormat="1" ht="15" customHeight="1">
      <c r="B88" s="273"/>
      <c r="C88" s="250" t="s">
        <v>478</v>
      </c>
      <c r="D88" s="250"/>
      <c r="E88" s="250"/>
      <c r="F88" s="271" t="s">
        <v>463</v>
      </c>
      <c r="G88" s="272"/>
      <c r="H88" s="250" t="s">
        <v>479</v>
      </c>
      <c r="I88" s="250" t="s">
        <v>459</v>
      </c>
      <c r="J88" s="250">
        <v>20</v>
      </c>
      <c r="K88" s="262"/>
    </row>
    <row r="89" spans="2:11" s="1" customFormat="1" ht="15" customHeight="1">
      <c r="B89" s="273"/>
      <c r="C89" s="250" t="s">
        <v>480</v>
      </c>
      <c r="D89" s="250"/>
      <c r="E89" s="250"/>
      <c r="F89" s="271" t="s">
        <v>463</v>
      </c>
      <c r="G89" s="272"/>
      <c r="H89" s="250" t="s">
        <v>481</v>
      </c>
      <c r="I89" s="250" t="s">
        <v>459</v>
      </c>
      <c r="J89" s="250">
        <v>20</v>
      </c>
      <c r="K89" s="262"/>
    </row>
    <row r="90" spans="2:11" s="1" customFormat="1" ht="15" customHeight="1">
      <c r="B90" s="273"/>
      <c r="C90" s="250" t="s">
        <v>482</v>
      </c>
      <c r="D90" s="250"/>
      <c r="E90" s="250"/>
      <c r="F90" s="271" t="s">
        <v>463</v>
      </c>
      <c r="G90" s="272"/>
      <c r="H90" s="250" t="s">
        <v>483</v>
      </c>
      <c r="I90" s="250" t="s">
        <v>459</v>
      </c>
      <c r="J90" s="250">
        <v>50</v>
      </c>
      <c r="K90" s="262"/>
    </row>
    <row r="91" spans="2:11" s="1" customFormat="1" ht="15" customHeight="1">
      <c r="B91" s="273"/>
      <c r="C91" s="250" t="s">
        <v>484</v>
      </c>
      <c r="D91" s="250"/>
      <c r="E91" s="250"/>
      <c r="F91" s="271" t="s">
        <v>463</v>
      </c>
      <c r="G91" s="272"/>
      <c r="H91" s="250" t="s">
        <v>484</v>
      </c>
      <c r="I91" s="250" t="s">
        <v>459</v>
      </c>
      <c r="J91" s="250">
        <v>50</v>
      </c>
      <c r="K91" s="262"/>
    </row>
    <row r="92" spans="2:11" s="1" customFormat="1" ht="15" customHeight="1">
      <c r="B92" s="273"/>
      <c r="C92" s="250" t="s">
        <v>485</v>
      </c>
      <c r="D92" s="250"/>
      <c r="E92" s="250"/>
      <c r="F92" s="271" t="s">
        <v>463</v>
      </c>
      <c r="G92" s="272"/>
      <c r="H92" s="250" t="s">
        <v>486</v>
      </c>
      <c r="I92" s="250" t="s">
        <v>459</v>
      </c>
      <c r="J92" s="250">
        <v>255</v>
      </c>
      <c r="K92" s="262"/>
    </row>
    <row r="93" spans="2:11" s="1" customFormat="1" ht="15" customHeight="1">
      <c r="B93" s="273"/>
      <c r="C93" s="250" t="s">
        <v>487</v>
      </c>
      <c r="D93" s="250"/>
      <c r="E93" s="250"/>
      <c r="F93" s="271" t="s">
        <v>457</v>
      </c>
      <c r="G93" s="272"/>
      <c r="H93" s="250" t="s">
        <v>488</v>
      </c>
      <c r="I93" s="250" t="s">
        <v>489</v>
      </c>
      <c r="J93" s="250"/>
      <c r="K93" s="262"/>
    </row>
    <row r="94" spans="2:11" s="1" customFormat="1" ht="15" customHeight="1">
      <c r="B94" s="273"/>
      <c r="C94" s="250" t="s">
        <v>490</v>
      </c>
      <c r="D94" s="250"/>
      <c r="E94" s="250"/>
      <c r="F94" s="271" t="s">
        <v>457</v>
      </c>
      <c r="G94" s="272"/>
      <c r="H94" s="250" t="s">
        <v>491</v>
      </c>
      <c r="I94" s="250" t="s">
        <v>492</v>
      </c>
      <c r="J94" s="250"/>
      <c r="K94" s="262"/>
    </row>
    <row r="95" spans="2:11" s="1" customFormat="1" ht="15" customHeight="1">
      <c r="B95" s="273"/>
      <c r="C95" s="250" t="s">
        <v>493</v>
      </c>
      <c r="D95" s="250"/>
      <c r="E95" s="250"/>
      <c r="F95" s="271" t="s">
        <v>457</v>
      </c>
      <c r="G95" s="272"/>
      <c r="H95" s="250" t="s">
        <v>493</v>
      </c>
      <c r="I95" s="250" t="s">
        <v>492</v>
      </c>
      <c r="J95" s="250"/>
      <c r="K95" s="262"/>
    </row>
    <row r="96" spans="2:11" s="1" customFormat="1" ht="15" customHeight="1">
      <c r="B96" s="273"/>
      <c r="C96" s="250" t="s">
        <v>39</v>
      </c>
      <c r="D96" s="250"/>
      <c r="E96" s="250"/>
      <c r="F96" s="271" t="s">
        <v>457</v>
      </c>
      <c r="G96" s="272"/>
      <c r="H96" s="250" t="s">
        <v>494</v>
      </c>
      <c r="I96" s="250" t="s">
        <v>492</v>
      </c>
      <c r="J96" s="250"/>
      <c r="K96" s="262"/>
    </row>
    <row r="97" spans="2:11" s="1" customFormat="1" ht="15" customHeight="1">
      <c r="B97" s="273"/>
      <c r="C97" s="250" t="s">
        <v>49</v>
      </c>
      <c r="D97" s="250"/>
      <c r="E97" s="250"/>
      <c r="F97" s="271" t="s">
        <v>457</v>
      </c>
      <c r="G97" s="272"/>
      <c r="H97" s="250" t="s">
        <v>495</v>
      </c>
      <c r="I97" s="250" t="s">
        <v>492</v>
      </c>
      <c r="J97" s="250"/>
      <c r="K97" s="262"/>
    </row>
    <row r="98" spans="2:11" s="1" customFormat="1" ht="15" customHeight="1">
      <c r="B98" s="276"/>
      <c r="C98" s="277"/>
      <c r="D98" s="277"/>
      <c r="E98" s="277"/>
      <c r="F98" s="277"/>
      <c r="G98" s="277"/>
      <c r="H98" s="277"/>
      <c r="I98" s="277"/>
      <c r="J98" s="277"/>
      <c r="K98" s="278"/>
    </row>
    <row r="99" spans="2:11" s="1" customFormat="1" ht="18.75" customHeight="1">
      <c r="B99" s="279"/>
      <c r="C99" s="280"/>
      <c r="D99" s="280"/>
      <c r="E99" s="280"/>
      <c r="F99" s="280"/>
      <c r="G99" s="280"/>
      <c r="H99" s="280"/>
      <c r="I99" s="280"/>
      <c r="J99" s="280"/>
      <c r="K99" s="279"/>
    </row>
    <row r="100" spans="2:11" s="1" customFormat="1" ht="18.75" customHeight="1">
      <c r="B100" s="257"/>
      <c r="C100" s="257"/>
      <c r="D100" s="257"/>
      <c r="E100" s="257"/>
      <c r="F100" s="257"/>
      <c r="G100" s="257"/>
      <c r="H100" s="257"/>
      <c r="I100" s="257"/>
      <c r="J100" s="257"/>
      <c r="K100" s="257"/>
    </row>
    <row r="101" spans="2:11" s="1" customFormat="1" ht="7.5" customHeight="1">
      <c r="B101" s="258"/>
      <c r="C101" s="259"/>
      <c r="D101" s="259"/>
      <c r="E101" s="259"/>
      <c r="F101" s="259"/>
      <c r="G101" s="259"/>
      <c r="H101" s="259"/>
      <c r="I101" s="259"/>
      <c r="J101" s="259"/>
      <c r="K101" s="260"/>
    </row>
    <row r="102" spans="2:11" s="1" customFormat="1" ht="45" customHeight="1">
      <c r="B102" s="261"/>
      <c r="C102" s="369" t="s">
        <v>496</v>
      </c>
      <c r="D102" s="369"/>
      <c r="E102" s="369"/>
      <c r="F102" s="369"/>
      <c r="G102" s="369"/>
      <c r="H102" s="369"/>
      <c r="I102" s="369"/>
      <c r="J102" s="369"/>
      <c r="K102" s="262"/>
    </row>
    <row r="103" spans="2:11" s="1" customFormat="1" ht="17.25" customHeight="1">
      <c r="B103" s="261"/>
      <c r="C103" s="263" t="s">
        <v>451</v>
      </c>
      <c r="D103" s="263"/>
      <c r="E103" s="263"/>
      <c r="F103" s="263" t="s">
        <v>452</v>
      </c>
      <c r="G103" s="264"/>
      <c r="H103" s="263" t="s">
        <v>55</v>
      </c>
      <c r="I103" s="263" t="s">
        <v>58</v>
      </c>
      <c r="J103" s="263" t="s">
        <v>453</v>
      </c>
      <c r="K103" s="262"/>
    </row>
    <row r="104" spans="2:11" s="1" customFormat="1" ht="17.25" customHeight="1">
      <c r="B104" s="261"/>
      <c r="C104" s="265" t="s">
        <v>454</v>
      </c>
      <c r="D104" s="265"/>
      <c r="E104" s="265"/>
      <c r="F104" s="266" t="s">
        <v>455</v>
      </c>
      <c r="G104" s="267"/>
      <c r="H104" s="265"/>
      <c r="I104" s="265"/>
      <c r="J104" s="265" t="s">
        <v>456</v>
      </c>
      <c r="K104" s="262"/>
    </row>
    <row r="105" spans="2:11" s="1" customFormat="1" ht="5.25" customHeight="1">
      <c r="B105" s="261"/>
      <c r="C105" s="263"/>
      <c r="D105" s="263"/>
      <c r="E105" s="263"/>
      <c r="F105" s="263"/>
      <c r="G105" s="281"/>
      <c r="H105" s="263"/>
      <c r="I105" s="263"/>
      <c r="J105" s="263"/>
      <c r="K105" s="262"/>
    </row>
    <row r="106" spans="2:11" s="1" customFormat="1" ht="15" customHeight="1">
      <c r="B106" s="261"/>
      <c r="C106" s="250" t="s">
        <v>54</v>
      </c>
      <c r="D106" s="270"/>
      <c r="E106" s="270"/>
      <c r="F106" s="271" t="s">
        <v>457</v>
      </c>
      <c r="G106" s="250"/>
      <c r="H106" s="250" t="s">
        <v>497</v>
      </c>
      <c r="I106" s="250" t="s">
        <v>459</v>
      </c>
      <c r="J106" s="250">
        <v>20</v>
      </c>
      <c r="K106" s="262"/>
    </row>
    <row r="107" spans="2:11" s="1" customFormat="1" ht="15" customHeight="1">
      <c r="B107" s="261"/>
      <c r="C107" s="250" t="s">
        <v>460</v>
      </c>
      <c r="D107" s="250"/>
      <c r="E107" s="250"/>
      <c r="F107" s="271" t="s">
        <v>457</v>
      </c>
      <c r="G107" s="250"/>
      <c r="H107" s="250" t="s">
        <v>497</v>
      </c>
      <c r="I107" s="250" t="s">
        <v>459</v>
      </c>
      <c r="J107" s="250">
        <v>120</v>
      </c>
      <c r="K107" s="262"/>
    </row>
    <row r="108" spans="2:11" s="1" customFormat="1" ht="15" customHeight="1">
      <c r="B108" s="273"/>
      <c r="C108" s="250" t="s">
        <v>462</v>
      </c>
      <c r="D108" s="250"/>
      <c r="E108" s="250"/>
      <c r="F108" s="271" t="s">
        <v>463</v>
      </c>
      <c r="G108" s="250"/>
      <c r="H108" s="250" t="s">
        <v>497</v>
      </c>
      <c r="I108" s="250" t="s">
        <v>459</v>
      </c>
      <c r="J108" s="250">
        <v>50</v>
      </c>
      <c r="K108" s="262"/>
    </row>
    <row r="109" spans="2:11" s="1" customFormat="1" ht="15" customHeight="1">
      <c r="B109" s="273"/>
      <c r="C109" s="250" t="s">
        <v>465</v>
      </c>
      <c r="D109" s="250"/>
      <c r="E109" s="250"/>
      <c r="F109" s="271" t="s">
        <v>457</v>
      </c>
      <c r="G109" s="250"/>
      <c r="H109" s="250" t="s">
        <v>497</v>
      </c>
      <c r="I109" s="250" t="s">
        <v>467</v>
      </c>
      <c r="J109" s="250"/>
      <c r="K109" s="262"/>
    </row>
    <row r="110" spans="2:11" s="1" customFormat="1" ht="15" customHeight="1">
      <c r="B110" s="273"/>
      <c r="C110" s="250" t="s">
        <v>476</v>
      </c>
      <c r="D110" s="250"/>
      <c r="E110" s="250"/>
      <c r="F110" s="271" t="s">
        <v>463</v>
      </c>
      <c r="G110" s="250"/>
      <c r="H110" s="250" t="s">
        <v>497</v>
      </c>
      <c r="I110" s="250" t="s">
        <v>459</v>
      </c>
      <c r="J110" s="250">
        <v>50</v>
      </c>
      <c r="K110" s="262"/>
    </row>
    <row r="111" spans="2:11" s="1" customFormat="1" ht="15" customHeight="1">
      <c r="B111" s="273"/>
      <c r="C111" s="250" t="s">
        <v>484</v>
      </c>
      <c r="D111" s="250"/>
      <c r="E111" s="250"/>
      <c r="F111" s="271" t="s">
        <v>463</v>
      </c>
      <c r="G111" s="250"/>
      <c r="H111" s="250" t="s">
        <v>497</v>
      </c>
      <c r="I111" s="250" t="s">
        <v>459</v>
      </c>
      <c r="J111" s="250">
        <v>50</v>
      </c>
      <c r="K111" s="262"/>
    </row>
    <row r="112" spans="2:11" s="1" customFormat="1" ht="15" customHeight="1">
      <c r="B112" s="273"/>
      <c r="C112" s="250" t="s">
        <v>482</v>
      </c>
      <c r="D112" s="250"/>
      <c r="E112" s="250"/>
      <c r="F112" s="271" t="s">
        <v>463</v>
      </c>
      <c r="G112" s="250"/>
      <c r="H112" s="250" t="s">
        <v>497</v>
      </c>
      <c r="I112" s="250" t="s">
        <v>459</v>
      </c>
      <c r="J112" s="250">
        <v>50</v>
      </c>
      <c r="K112" s="262"/>
    </row>
    <row r="113" spans="2:11" s="1" customFormat="1" ht="15" customHeight="1">
      <c r="B113" s="273"/>
      <c r="C113" s="250" t="s">
        <v>54</v>
      </c>
      <c r="D113" s="250"/>
      <c r="E113" s="250"/>
      <c r="F113" s="271" t="s">
        <v>457</v>
      </c>
      <c r="G113" s="250"/>
      <c r="H113" s="250" t="s">
        <v>498</v>
      </c>
      <c r="I113" s="250" t="s">
        <v>459</v>
      </c>
      <c r="J113" s="250">
        <v>20</v>
      </c>
      <c r="K113" s="262"/>
    </row>
    <row r="114" spans="2:11" s="1" customFormat="1" ht="15" customHeight="1">
      <c r="B114" s="273"/>
      <c r="C114" s="250" t="s">
        <v>499</v>
      </c>
      <c r="D114" s="250"/>
      <c r="E114" s="250"/>
      <c r="F114" s="271" t="s">
        <v>457</v>
      </c>
      <c r="G114" s="250"/>
      <c r="H114" s="250" t="s">
        <v>500</v>
      </c>
      <c r="I114" s="250" t="s">
        <v>459</v>
      </c>
      <c r="J114" s="250">
        <v>120</v>
      </c>
      <c r="K114" s="262"/>
    </row>
    <row r="115" spans="2:11" s="1" customFormat="1" ht="15" customHeight="1">
      <c r="B115" s="273"/>
      <c r="C115" s="250" t="s">
        <v>39</v>
      </c>
      <c r="D115" s="250"/>
      <c r="E115" s="250"/>
      <c r="F115" s="271" t="s">
        <v>457</v>
      </c>
      <c r="G115" s="250"/>
      <c r="H115" s="250" t="s">
        <v>501</v>
      </c>
      <c r="I115" s="250" t="s">
        <v>492</v>
      </c>
      <c r="J115" s="250"/>
      <c r="K115" s="262"/>
    </row>
    <row r="116" spans="2:11" s="1" customFormat="1" ht="15" customHeight="1">
      <c r="B116" s="273"/>
      <c r="C116" s="250" t="s">
        <v>49</v>
      </c>
      <c r="D116" s="250"/>
      <c r="E116" s="250"/>
      <c r="F116" s="271" t="s">
        <v>457</v>
      </c>
      <c r="G116" s="250"/>
      <c r="H116" s="250" t="s">
        <v>502</v>
      </c>
      <c r="I116" s="250" t="s">
        <v>492</v>
      </c>
      <c r="J116" s="250"/>
      <c r="K116" s="262"/>
    </row>
    <row r="117" spans="2:11" s="1" customFormat="1" ht="15" customHeight="1">
      <c r="B117" s="273"/>
      <c r="C117" s="250" t="s">
        <v>58</v>
      </c>
      <c r="D117" s="250"/>
      <c r="E117" s="250"/>
      <c r="F117" s="271" t="s">
        <v>457</v>
      </c>
      <c r="G117" s="250"/>
      <c r="H117" s="250" t="s">
        <v>503</v>
      </c>
      <c r="I117" s="250" t="s">
        <v>504</v>
      </c>
      <c r="J117" s="250"/>
      <c r="K117" s="262"/>
    </row>
    <row r="118" spans="2:11" s="1" customFormat="1" ht="15" customHeight="1">
      <c r="B118" s="276"/>
      <c r="C118" s="282"/>
      <c r="D118" s="282"/>
      <c r="E118" s="282"/>
      <c r="F118" s="282"/>
      <c r="G118" s="282"/>
      <c r="H118" s="282"/>
      <c r="I118" s="282"/>
      <c r="J118" s="282"/>
      <c r="K118" s="278"/>
    </row>
    <row r="119" spans="2:11" s="1" customFormat="1" ht="18.75" customHeight="1">
      <c r="B119" s="283"/>
      <c r="C119" s="284"/>
      <c r="D119" s="284"/>
      <c r="E119" s="284"/>
      <c r="F119" s="285"/>
      <c r="G119" s="284"/>
      <c r="H119" s="284"/>
      <c r="I119" s="284"/>
      <c r="J119" s="284"/>
      <c r="K119" s="283"/>
    </row>
    <row r="120" spans="2:11" s="1" customFormat="1" ht="18.75" customHeight="1">
      <c r="B120" s="257"/>
      <c r="C120" s="257"/>
      <c r="D120" s="257"/>
      <c r="E120" s="257"/>
      <c r="F120" s="257"/>
      <c r="G120" s="257"/>
      <c r="H120" s="257"/>
      <c r="I120" s="257"/>
      <c r="J120" s="257"/>
      <c r="K120" s="257"/>
    </row>
    <row r="121" spans="2:11" s="1" customFormat="1" ht="7.5" customHeight="1">
      <c r="B121" s="286"/>
      <c r="C121" s="287"/>
      <c r="D121" s="287"/>
      <c r="E121" s="287"/>
      <c r="F121" s="287"/>
      <c r="G121" s="287"/>
      <c r="H121" s="287"/>
      <c r="I121" s="287"/>
      <c r="J121" s="287"/>
      <c r="K121" s="288"/>
    </row>
    <row r="122" spans="2:11" s="1" customFormat="1" ht="45" customHeight="1">
      <c r="B122" s="289"/>
      <c r="C122" s="370" t="s">
        <v>505</v>
      </c>
      <c r="D122" s="370"/>
      <c r="E122" s="370"/>
      <c r="F122" s="370"/>
      <c r="G122" s="370"/>
      <c r="H122" s="370"/>
      <c r="I122" s="370"/>
      <c r="J122" s="370"/>
      <c r="K122" s="290"/>
    </row>
    <row r="123" spans="2:11" s="1" customFormat="1" ht="17.25" customHeight="1">
      <c r="B123" s="291"/>
      <c r="C123" s="263" t="s">
        <v>451</v>
      </c>
      <c r="D123" s="263"/>
      <c r="E123" s="263"/>
      <c r="F123" s="263" t="s">
        <v>452</v>
      </c>
      <c r="G123" s="264"/>
      <c r="H123" s="263" t="s">
        <v>55</v>
      </c>
      <c r="I123" s="263" t="s">
        <v>58</v>
      </c>
      <c r="J123" s="263" t="s">
        <v>453</v>
      </c>
      <c r="K123" s="292"/>
    </row>
    <row r="124" spans="2:11" s="1" customFormat="1" ht="17.25" customHeight="1">
      <c r="B124" s="291"/>
      <c r="C124" s="265" t="s">
        <v>454</v>
      </c>
      <c r="D124" s="265"/>
      <c r="E124" s="265"/>
      <c r="F124" s="266" t="s">
        <v>455</v>
      </c>
      <c r="G124" s="267"/>
      <c r="H124" s="265"/>
      <c r="I124" s="265"/>
      <c r="J124" s="265" t="s">
        <v>456</v>
      </c>
      <c r="K124" s="292"/>
    </row>
    <row r="125" spans="2:11" s="1" customFormat="1" ht="5.25" customHeight="1">
      <c r="B125" s="293"/>
      <c r="C125" s="268"/>
      <c r="D125" s="268"/>
      <c r="E125" s="268"/>
      <c r="F125" s="268"/>
      <c r="G125" s="294"/>
      <c r="H125" s="268"/>
      <c r="I125" s="268"/>
      <c r="J125" s="268"/>
      <c r="K125" s="295"/>
    </row>
    <row r="126" spans="2:11" s="1" customFormat="1" ht="15" customHeight="1">
      <c r="B126" s="293"/>
      <c r="C126" s="250" t="s">
        <v>460</v>
      </c>
      <c r="D126" s="270"/>
      <c r="E126" s="270"/>
      <c r="F126" s="271" t="s">
        <v>457</v>
      </c>
      <c r="G126" s="250"/>
      <c r="H126" s="250" t="s">
        <v>497</v>
      </c>
      <c r="I126" s="250" t="s">
        <v>459</v>
      </c>
      <c r="J126" s="250">
        <v>120</v>
      </c>
      <c r="K126" s="296"/>
    </row>
    <row r="127" spans="2:11" s="1" customFormat="1" ht="15" customHeight="1">
      <c r="B127" s="293"/>
      <c r="C127" s="250" t="s">
        <v>506</v>
      </c>
      <c r="D127" s="250"/>
      <c r="E127" s="250"/>
      <c r="F127" s="271" t="s">
        <v>457</v>
      </c>
      <c r="G127" s="250"/>
      <c r="H127" s="250" t="s">
        <v>507</v>
      </c>
      <c r="I127" s="250" t="s">
        <v>459</v>
      </c>
      <c r="J127" s="250" t="s">
        <v>508</v>
      </c>
      <c r="K127" s="296"/>
    </row>
    <row r="128" spans="2:11" s="1" customFormat="1" ht="15" customHeight="1">
      <c r="B128" s="293"/>
      <c r="C128" s="250" t="s">
        <v>405</v>
      </c>
      <c r="D128" s="250"/>
      <c r="E128" s="250"/>
      <c r="F128" s="271" t="s">
        <v>457</v>
      </c>
      <c r="G128" s="250"/>
      <c r="H128" s="250" t="s">
        <v>509</v>
      </c>
      <c r="I128" s="250" t="s">
        <v>459</v>
      </c>
      <c r="J128" s="250" t="s">
        <v>508</v>
      </c>
      <c r="K128" s="296"/>
    </row>
    <row r="129" spans="2:11" s="1" customFormat="1" ht="15" customHeight="1">
      <c r="B129" s="293"/>
      <c r="C129" s="250" t="s">
        <v>468</v>
      </c>
      <c r="D129" s="250"/>
      <c r="E129" s="250"/>
      <c r="F129" s="271" t="s">
        <v>463</v>
      </c>
      <c r="G129" s="250"/>
      <c r="H129" s="250" t="s">
        <v>469</v>
      </c>
      <c r="I129" s="250" t="s">
        <v>459</v>
      </c>
      <c r="J129" s="250">
        <v>15</v>
      </c>
      <c r="K129" s="296"/>
    </row>
    <row r="130" spans="2:11" s="1" customFormat="1" ht="15" customHeight="1">
      <c r="B130" s="293"/>
      <c r="C130" s="274" t="s">
        <v>470</v>
      </c>
      <c r="D130" s="274"/>
      <c r="E130" s="274"/>
      <c r="F130" s="275" t="s">
        <v>463</v>
      </c>
      <c r="G130" s="274"/>
      <c r="H130" s="274" t="s">
        <v>471</v>
      </c>
      <c r="I130" s="274" t="s">
        <v>459</v>
      </c>
      <c r="J130" s="274">
        <v>15</v>
      </c>
      <c r="K130" s="296"/>
    </row>
    <row r="131" spans="2:11" s="1" customFormat="1" ht="15" customHeight="1">
      <c r="B131" s="293"/>
      <c r="C131" s="274" t="s">
        <v>472</v>
      </c>
      <c r="D131" s="274"/>
      <c r="E131" s="274"/>
      <c r="F131" s="275" t="s">
        <v>463</v>
      </c>
      <c r="G131" s="274"/>
      <c r="H131" s="274" t="s">
        <v>473</v>
      </c>
      <c r="I131" s="274" t="s">
        <v>459</v>
      </c>
      <c r="J131" s="274">
        <v>20</v>
      </c>
      <c r="K131" s="296"/>
    </row>
    <row r="132" spans="2:11" s="1" customFormat="1" ht="15" customHeight="1">
      <c r="B132" s="293"/>
      <c r="C132" s="274" t="s">
        <v>474</v>
      </c>
      <c r="D132" s="274"/>
      <c r="E132" s="274"/>
      <c r="F132" s="275" t="s">
        <v>463</v>
      </c>
      <c r="G132" s="274"/>
      <c r="H132" s="274" t="s">
        <v>475</v>
      </c>
      <c r="I132" s="274" t="s">
        <v>459</v>
      </c>
      <c r="J132" s="274">
        <v>20</v>
      </c>
      <c r="K132" s="296"/>
    </row>
    <row r="133" spans="2:11" s="1" customFormat="1" ht="15" customHeight="1">
      <c r="B133" s="293"/>
      <c r="C133" s="250" t="s">
        <v>462</v>
      </c>
      <c r="D133" s="250"/>
      <c r="E133" s="250"/>
      <c r="F133" s="271" t="s">
        <v>463</v>
      </c>
      <c r="G133" s="250"/>
      <c r="H133" s="250" t="s">
        <v>497</v>
      </c>
      <c r="I133" s="250" t="s">
        <v>459</v>
      </c>
      <c r="J133" s="250">
        <v>50</v>
      </c>
      <c r="K133" s="296"/>
    </row>
    <row r="134" spans="2:11" s="1" customFormat="1" ht="15" customHeight="1">
      <c r="B134" s="293"/>
      <c r="C134" s="250" t="s">
        <v>476</v>
      </c>
      <c r="D134" s="250"/>
      <c r="E134" s="250"/>
      <c r="F134" s="271" t="s">
        <v>463</v>
      </c>
      <c r="G134" s="250"/>
      <c r="H134" s="250" t="s">
        <v>497</v>
      </c>
      <c r="I134" s="250" t="s">
        <v>459</v>
      </c>
      <c r="J134" s="250">
        <v>50</v>
      </c>
      <c r="K134" s="296"/>
    </row>
    <row r="135" spans="2:11" s="1" customFormat="1" ht="15" customHeight="1">
      <c r="B135" s="293"/>
      <c r="C135" s="250" t="s">
        <v>482</v>
      </c>
      <c r="D135" s="250"/>
      <c r="E135" s="250"/>
      <c r="F135" s="271" t="s">
        <v>463</v>
      </c>
      <c r="G135" s="250"/>
      <c r="H135" s="250" t="s">
        <v>497</v>
      </c>
      <c r="I135" s="250" t="s">
        <v>459</v>
      </c>
      <c r="J135" s="250">
        <v>50</v>
      </c>
      <c r="K135" s="296"/>
    </row>
    <row r="136" spans="2:11" s="1" customFormat="1" ht="15" customHeight="1">
      <c r="B136" s="293"/>
      <c r="C136" s="250" t="s">
        <v>484</v>
      </c>
      <c r="D136" s="250"/>
      <c r="E136" s="250"/>
      <c r="F136" s="271" t="s">
        <v>463</v>
      </c>
      <c r="G136" s="250"/>
      <c r="H136" s="250" t="s">
        <v>497</v>
      </c>
      <c r="I136" s="250" t="s">
        <v>459</v>
      </c>
      <c r="J136" s="250">
        <v>50</v>
      </c>
      <c r="K136" s="296"/>
    </row>
    <row r="137" spans="2:11" s="1" customFormat="1" ht="15" customHeight="1">
      <c r="B137" s="293"/>
      <c r="C137" s="250" t="s">
        <v>485</v>
      </c>
      <c r="D137" s="250"/>
      <c r="E137" s="250"/>
      <c r="F137" s="271" t="s">
        <v>463</v>
      </c>
      <c r="G137" s="250"/>
      <c r="H137" s="250" t="s">
        <v>510</v>
      </c>
      <c r="I137" s="250" t="s">
        <v>459</v>
      </c>
      <c r="J137" s="250">
        <v>255</v>
      </c>
      <c r="K137" s="296"/>
    </row>
    <row r="138" spans="2:11" s="1" customFormat="1" ht="15" customHeight="1">
      <c r="B138" s="293"/>
      <c r="C138" s="250" t="s">
        <v>487</v>
      </c>
      <c r="D138" s="250"/>
      <c r="E138" s="250"/>
      <c r="F138" s="271" t="s">
        <v>457</v>
      </c>
      <c r="G138" s="250"/>
      <c r="H138" s="250" t="s">
        <v>511</v>
      </c>
      <c r="I138" s="250" t="s">
        <v>489</v>
      </c>
      <c r="J138" s="250"/>
      <c r="K138" s="296"/>
    </row>
    <row r="139" spans="2:11" s="1" customFormat="1" ht="15" customHeight="1">
      <c r="B139" s="293"/>
      <c r="C139" s="250" t="s">
        <v>490</v>
      </c>
      <c r="D139" s="250"/>
      <c r="E139" s="250"/>
      <c r="F139" s="271" t="s">
        <v>457</v>
      </c>
      <c r="G139" s="250"/>
      <c r="H139" s="250" t="s">
        <v>512</v>
      </c>
      <c r="I139" s="250" t="s">
        <v>492</v>
      </c>
      <c r="J139" s="250"/>
      <c r="K139" s="296"/>
    </row>
    <row r="140" spans="2:11" s="1" customFormat="1" ht="15" customHeight="1">
      <c r="B140" s="293"/>
      <c r="C140" s="250" t="s">
        <v>493</v>
      </c>
      <c r="D140" s="250"/>
      <c r="E140" s="250"/>
      <c r="F140" s="271" t="s">
        <v>457</v>
      </c>
      <c r="G140" s="250"/>
      <c r="H140" s="250" t="s">
        <v>493</v>
      </c>
      <c r="I140" s="250" t="s">
        <v>492</v>
      </c>
      <c r="J140" s="250"/>
      <c r="K140" s="296"/>
    </row>
    <row r="141" spans="2:11" s="1" customFormat="1" ht="15" customHeight="1">
      <c r="B141" s="293"/>
      <c r="C141" s="250" t="s">
        <v>39</v>
      </c>
      <c r="D141" s="250"/>
      <c r="E141" s="250"/>
      <c r="F141" s="271" t="s">
        <v>457</v>
      </c>
      <c r="G141" s="250"/>
      <c r="H141" s="250" t="s">
        <v>513</v>
      </c>
      <c r="I141" s="250" t="s">
        <v>492</v>
      </c>
      <c r="J141" s="250"/>
      <c r="K141" s="296"/>
    </row>
    <row r="142" spans="2:11" s="1" customFormat="1" ht="15" customHeight="1">
      <c r="B142" s="293"/>
      <c r="C142" s="250" t="s">
        <v>514</v>
      </c>
      <c r="D142" s="250"/>
      <c r="E142" s="250"/>
      <c r="F142" s="271" t="s">
        <v>457</v>
      </c>
      <c r="G142" s="250"/>
      <c r="H142" s="250" t="s">
        <v>515</v>
      </c>
      <c r="I142" s="250" t="s">
        <v>492</v>
      </c>
      <c r="J142" s="250"/>
      <c r="K142" s="296"/>
    </row>
    <row r="143" spans="2:11" s="1" customFormat="1" ht="15" customHeight="1">
      <c r="B143" s="297"/>
      <c r="C143" s="298"/>
      <c r="D143" s="298"/>
      <c r="E143" s="298"/>
      <c r="F143" s="298"/>
      <c r="G143" s="298"/>
      <c r="H143" s="298"/>
      <c r="I143" s="298"/>
      <c r="J143" s="298"/>
      <c r="K143" s="299"/>
    </row>
    <row r="144" spans="2:11" s="1" customFormat="1" ht="18.75" customHeight="1">
      <c r="B144" s="284"/>
      <c r="C144" s="284"/>
      <c r="D144" s="284"/>
      <c r="E144" s="284"/>
      <c r="F144" s="285"/>
      <c r="G144" s="284"/>
      <c r="H144" s="284"/>
      <c r="I144" s="284"/>
      <c r="J144" s="284"/>
      <c r="K144" s="284"/>
    </row>
    <row r="145" spans="2:11" s="1" customFormat="1" ht="18.75" customHeight="1">
      <c r="B145" s="257"/>
      <c r="C145" s="257"/>
      <c r="D145" s="257"/>
      <c r="E145" s="257"/>
      <c r="F145" s="257"/>
      <c r="G145" s="257"/>
      <c r="H145" s="257"/>
      <c r="I145" s="257"/>
      <c r="J145" s="257"/>
      <c r="K145" s="257"/>
    </row>
    <row r="146" spans="2:11" s="1" customFormat="1" ht="7.5" customHeight="1">
      <c r="B146" s="258"/>
      <c r="C146" s="259"/>
      <c r="D146" s="259"/>
      <c r="E146" s="259"/>
      <c r="F146" s="259"/>
      <c r="G146" s="259"/>
      <c r="H146" s="259"/>
      <c r="I146" s="259"/>
      <c r="J146" s="259"/>
      <c r="K146" s="260"/>
    </row>
    <row r="147" spans="2:11" s="1" customFormat="1" ht="45" customHeight="1">
      <c r="B147" s="261"/>
      <c r="C147" s="369" t="s">
        <v>516</v>
      </c>
      <c r="D147" s="369"/>
      <c r="E147" s="369"/>
      <c r="F147" s="369"/>
      <c r="G147" s="369"/>
      <c r="H147" s="369"/>
      <c r="I147" s="369"/>
      <c r="J147" s="369"/>
      <c r="K147" s="262"/>
    </row>
    <row r="148" spans="2:11" s="1" customFormat="1" ht="17.25" customHeight="1">
      <c r="B148" s="261"/>
      <c r="C148" s="263" t="s">
        <v>451</v>
      </c>
      <c r="D148" s="263"/>
      <c r="E148" s="263"/>
      <c r="F148" s="263" t="s">
        <v>452</v>
      </c>
      <c r="G148" s="264"/>
      <c r="H148" s="263" t="s">
        <v>55</v>
      </c>
      <c r="I148" s="263" t="s">
        <v>58</v>
      </c>
      <c r="J148" s="263" t="s">
        <v>453</v>
      </c>
      <c r="K148" s="262"/>
    </row>
    <row r="149" spans="2:11" s="1" customFormat="1" ht="17.25" customHeight="1">
      <c r="B149" s="261"/>
      <c r="C149" s="265" t="s">
        <v>454</v>
      </c>
      <c r="D149" s="265"/>
      <c r="E149" s="265"/>
      <c r="F149" s="266" t="s">
        <v>455</v>
      </c>
      <c r="G149" s="267"/>
      <c r="H149" s="265"/>
      <c r="I149" s="265"/>
      <c r="J149" s="265" t="s">
        <v>456</v>
      </c>
      <c r="K149" s="262"/>
    </row>
    <row r="150" spans="2:11" s="1" customFormat="1" ht="5.25" customHeight="1">
      <c r="B150" s="273"/>
      <c r="C150" s="268"/>
      <c r="D150" s="268"/>
      <c r="E150" s="268"/>
      <c r="F150" s="268"/>
      <c r="G150" s="269"/>
      <c r="H150" s="268"/>
      <c r="I150" s="268"/>
      <c r="J150" s="268"/>
      <c r="K150" s="296"/>
    </row>
    <row r="151" spans="2:11" s="1" customFormat="1" ht="15" customHeight="1">
      <c r="B151" s="273"/>
      <c r="C151" s="300" t="s">
        <v>460</v>
      </c>
      <c r="D151" s="250"/>
      <c r="E151" s="250"/>
      <c r="F151" s="301" t="s">
        <v>457</v>
      </c>
      <c r="G151" s="250"/>
      <c r="H151" s="300" t="s">
        <v>497</v>
      </c>
      <c r="I151" s="300" t="s">
        <v>459</v>
      </c>
      <c r="J151" s="300">
        <v>120</v>
      </c>
      <c r="K151" s="296"/>
    </row>
    <row r="152" spans="2:11" s="1" customFormat="1" ht="15" customHeight="1">
      <c r="B152" s="273"/>
      <c r="C152" s="300" t="s">
        <v>506</v>
      </c>
      <c r="D152" s="250"/>
      <c r="E152" s="250"/>
      <c r="F152" s="301" t="s">
        <v>457</v>
      </c>
      <c r="G152" s="250"/>
      <c r="H152" s="300" t="s">
        <v>517</v>
      </c>
      <c r="I152" s="300" t="s">
        <v>459</v>
      </c>
      <c r="J152" s="300" t="s">
        <v>508</v>
      </c>
      <c r="K152" s="296"/>
    </row>
    <row r="153" spans="2:11" s="1" customFormat="1" ht="15" customHeight="1">
      <c r="B153" s="273"/>
      <c r="C153" s="300" t="s">
        <v>405</v>
      </c>
      <c r="D153" s="250"/>
      <c r="E153" s="250"/>
      <c r="F153" s="301" t="s">
        <v>457</v>
      </c>
      <c r="G153" s="250"/>
      <c r="H153" s="300" t="s">
        <v>518</v>
      </c>
      <c r="I153" s="300" t="s">
        <v>459</v>
      </c>
      <c r="J153" s="300" t="s">
        <v>508</v>
      </c>
      <c r="K153" s="296"/>
    </row>
    <row r="154" spans="2:11" s="1" customFormat="1" ht="15" customHeight="1">
      <c r="B154" s="273"/>
      <c r="C154" s="300" t="s">
        <v>462</v>
      </c>
      <c r="D154" s="250"/>
      <c r="E154" s="250"/>
      <c r="F154" s="301" t="s">
        <v>463</v>
      </c>
      <c r="G154" s="250"/>
      <c r="H154" s="300" t="s">
        <v>497</v>
      </c>
      <c r="I154" s="300" t="s">
        <v>459</v>
      </c>
      <c r="J154" s="300">
        <v>50</v>
      </c>
      <c r="K154" s="296"/>
    </row>
    <row r="155" spans="2:11" s="1" customFormat="1" ht="15" customHeight="1">
      <c r="B155" s="273"/>
      <c r="C155" s="300" t="s">
        <v>465</v>
      </c>
      <c r="D155" s="250"/>
      <c r="E155" s="250"/>
      <c r="F155" s="301" t="s">
        <v>457</v>
      </c>
      <c r="G155" s="250"/>
      <c r="H155" s="300" t="s">
        <v>497</v>
      </c>
      <c r="I155" s="300" t="s">
        <v>467</v>
      </c>
      <c r="J155" s="300"/>
      <c r="K155" s="296"/>
    </row>
    <row r="156" spans="2:11" s="1" customFormat="1" ht="15" customHeight="1">
      <c r="B156" s="273"/>
      <c r="C156" s="300" t="s">
        <v>476</v>
      </c>
      <c r="D156" s="250"/>
      <c r="E156" s="250"/>
      <c r="F156" s="301" t="s">
        <v>463</v>
      </c>
      <c r="G156" s="250"/>
      <c r="H156" s="300" t="s">
        <v>497</v>
      </c>
      <c r="I156" s="300" t="s">
        <v>459</v>
      </c>
      <c r="J156" s="300">
        <v>50</v>
      </c>
      <c r="K156" s="296"/>
    </row>
    <row r="157" spans="2:11" s="1" customFormat="1" ht="15" customHeight="1">
      <c r="B157" s="273"/>
      <c r="C157" s="300" t="s">
        <v>484</v>
      </c>
      <c r="D157" s="250"/>
      <c r="E157" s="250"/>
      <c r="F157" s="301" t="s">
        <v>463</v>
      </c>
      <c r="G157" s="250"/>
      <c r="H157" s="300" t="s">
        <v>497</v>
      </c>
      <c r="I157" s="300" t="s">
        <v>459</v>
      </c>
      <c r="J157" s="300">
        <v>50</v>
      </c>
      <c r="K157" s="296"/>
    </row>
    <row r="158" spans="2:11" s="1" customFormat="1" ht="15" customHeight="1">
      <c r="B158" s="273"/>
      <c r="C158" s="300" t="s">
        <v>482</v>
      </c>
      <c r="D158" s="250"/>
      <c r="E158" s="250"/>
      <c r="F158" s="301" t="s">
        <v>463</v>
      </c>
      <c r="G158" s="250"/>
      <c r="H158" s="300" t="s">
        <v>497</v>
      </c>
      <c r="I158" s="300" t="s">
        <v>459</v>
      </c>
      <c r="J158" s="300">
        <v>50</v>
      </c>
      <c r="K158" s="296"/>
    </row>
    <row r="159" spans="2:11" s="1" customFormat="1" ht="15" customHeight="1">
      <c r="B159" s="273"/>
      <c r="C159" s="300" t="s">
        <v>88</v>
      </c>
      <c r="D159" s="250"/>
      <c r="E159" s="250"/>
      <c r="F159" s="301" t="s">
        <v>457</v>
      </c>
      <c r="G159" s="250"/>
      <c r="H159" s="300" t="s">
        <v>519</v>
      </c>
      <c r="I159" s="300" t="s">
        <v>459</v>
      </c>
      <c r="J159" s="300" t="s">
        <v>520</v>
      </c>
      <c r="K159" s="296"/>
    </row>
    <row r="160" spans="2:11" s="1" customFormat="1" ht="15" customHeight="1">
      <c r="B160" s="273"/>
      <c r="C160" s="300" t="s">
        <v>521</v>
      </c>
      <c r="D160" s="250"/>
      <c r="E160" s="250"/>
      <c r="F160" s="301" t="s">
        <v>457</v>
      </c>
      <c r="G160" s="250"/>
      <c r="H160" s="300" t="s">
        <v>522</v>
      </c>
      <c r="I160" s="300" t="s">
        <v>492</v>
      </c>
      <c r="J160" s="300"/>
      <c r="K160" s="296"/>
    </row>
    <row r="161" spans="2:11" s="1" customFormat="1" ht="15" customHeight="1">
      <c r="B161" s="302"/>
      <c r="C161" s="282"/>
      <c r="D161" s="282"/>
      <c r="E161" s="282"/>
      <c r="F161" s="282"/>
      <c r="G161" s="282"/>
      <c r="H161" s="282"/>
      <c r="I161" s="282"/>
      <c r="J161" s="282"/>
      <c r="K161" s="303"/>
    </row>
    <row r="162" spans="2:11" s="1" customFormat="1" ht="18.75" customHeight="1">
      <c r="B162" s="284"/>
      <c r="C162" s="294"/>
      <c r="D162" s="294"/>
      <c r="E162" s="294"/>
      <c r="F162" s="304"/>
      <c r="G162" s="294"/>
      <c r="H162" s="294"/>
      <c r="I162" s="294"/>
      <c r="J162" s="294"/>
      <c r="K162" s="284"/>
    </row>
    <row r="163" spans="2:11" s="1" customFormat="1" ht="18.75" customHeight="1">
      <c r="B163" s="257"/>
      <c r="C163" s="257"/>
      <c r="D163" s="257"/>
      <c r="E163" s="257"/>
      <c r="F163" s="257"/>
      <c r="G163" s="257"/>
      <c r="H163" s="257"/>
      <c r="I163" s="257"/>
      <c r="J163" s="257"/>
      <c r="K163" s="257"/>
    </row>
    <row r="164" spans="2:11" s="1" customFormat="1" ht="7.5" customHeight="1">
      <c r="B164" s="239"/>
      <c r="C164" s="240"/>
      <c r="D164" s="240"/>
      <c r="E164" s="240"/>
      <c r="F164" s="240"/>
      <c r="G164" s="240"/>
      <c r="H164" s="240"/>
      <c r="I164" s="240"/>
      <c r="J164" s="240"/>
      <c r="K164" s="241"/>
    </row>
    <row r="165" spans="2:11" s="1" customFormat="1" ht="45" customHeight="1">
      <c r="B165" s="242"/>
      <c r="C165" s="370" t="s">
        <v>523</v>
      </c>
      <c r="D165" s="370"/>
      <c r="E165" s="370"/>
      <c r="F165" s="370"/>
      <c r="G165" s="370"/>
      <c r="H165" s="370"/>
      <c r="I165" s="370"/>
      <c r="J165" s="370"/>
      <c r="K165" s="243"/>
    </row>
    <row r="166" spans="2:11" s="1" customFormat="1" ht="17.25" customHeight="1">
      <c r="B166" s="242"/>
      <c r="C166" s="263" t="s">
        <v>451</v>
      </c>
      <c r="D166" s="263"/>
      <c r="E166" s="263"/>
      <c r="F166" s="263" t="s">
        <v>452</v>
      </c>
      <c r="G166" s="305"/>
      <c r="H166" s="306" t="s">
        <v>55</v>
      </c>
      <c r="I166" s="306" t="s">
        <v>58</v>
      </c>
      <c r="J166" s="263" t="s">
        <v>453</v>
      </c>
      <c r="K166" s="243"/>
    </row>
    <row r="167" spans="2:11" s="1" customFormat="1" ht="17.25" customHeight="1">
      <c r="B167" s="244"/>
      <c r="C167" s="265" t="s">
        <v>454</v>
      </c>
      <c r="D167" s="265"/>
      <c r="E167" s="265"/>
      <c r="F167" s="266" t="s">
        <v>455</v>
      </c>
      <c r="G167" s="307"/>
      <c r="H167" s="308"/>
      <c r="I167" s="308"/>
      <c r="J167" s="265" t="s">
        <v>456</v>
      </c>
      <c r="K167" s="245"/>
    </row>
    <row r="168" spans="2:11" s="1" customFormat="1" ht="5.25" customHeight="1">
      <c r="B168" s="273"/>
      <c r="C168" s="268"/>
      <c r="D168" s="268"/>
      <c r="E168" s="268"/>
      <c r="F168" s="268"/>
      <c r="G168" s="269"/>
      <c r="H168" s="268"/>
      <c r="I168" s="268"/>
      <c r="J168" s="268"/>
      <c r="K168" s="296"/>
    </row>
    <row r="169" spans="2:11" s="1" customFormat="1" ht="15" customHeight="1">
      <c r="B169" s="273"/>
      <c r="C169" s="250" t="s">
        <v>460</v>
      </c>
      <c r="D169" s="250"/>
      <c r="E169" s="250"/>
      <c r="F169" s="271" t="s">
        <v>457</v>
      </c>
      <c r="G169" s="250"/>
      <c r="H169" s="250" t="s">
        <v>497</v>
      </c>
      <c r="I169" s="250" t="s">
        <v>459</v>
      </c>
      <c r="J169" s="250">
        <v>120</v>
      </c>
      <c r="K169" s="296"/>
    </row>
    <row r="170" spans="2:11" s="1" customFormat="1" ht="15" customHeight="1">
      <c r="B170" s="273"/>
      <c r="C170" s="250" t="s">
        <v>506</v>
      </c>
      <c r="D170" s="250"/>
      <c r="E170" s="250"/>
      <c r="F170" s="271" t="s">
        <v>457</v>
      </c>
      <c r="G170" s="250"/>
      <c r="H170" s="250" t="s">
        <v>507</v>
      </c>
      <c r="I170" s="250" t="s">
        <v>459</v>
      </c>
      <c r="J170" s="250" t="s">
        <v>508</v>
      </c>
      <c r="K170" s="296"/>
    </row>
    <row r="171" spans="2:11" s="1" customFormat="1" ht="15" customHeight="1">
      <c r="B171" s="273"/>
      <c r="C171" s="250" t="s">
        <v>405</v>
      </c>
      <c r="D171" s="250"/>
      <c r="E171" s="250"/>
      <c r="F171" s="271" t="s">
        <v>457</v>
      </c>
      <c r="G171" s="250"/>
      <c r="H171" s="250" t="s">
        <v>524</v>
      </c>
      <c r="I171" s="250" t="s">
        <v>459</v>
      </c>
      <c r="J171" s="250" t="s">
        <v>508</v>
      </c>
      <c r="K171" s="296"/>
    </row>
    <row r="172" spans="2:11" s="1" customFormat="1" ht="15" customHeight="1">
      <c r="B172" s="273"/>
      <c r="C172" s="250" t="s">
        <v>462</v>
      </c>
      <c r="D172" s="250"/>
      <c r="E172" s="250"/>
      <c r="F172" s="271" t="s">
        <v>463</v>
      </c>
      <c r="G172" s="250"/>
      <c r="H172" s="250" t="s">
        <v>524</v>
      </c>
      <c r="I172" s="250" t="s">
        <v>459</v>
      </c>
      <c r="J172" s="250">
        <v>50</v>
      </c>
      <c r="K172" s="296"/>
    </row>
    <row r="173" spans="2:11" s="1" customFormat="1" ht="15" customHeight="1">
      <c r="B173" s="273"/>
      <c r="C173" s="250" t="s">
        <v>465</v>
      </c>
      <c r="D173" s="250"/>
      <c r="E173" s="250"/>
      <c r="F173" s="271" t="s">
        <v>457</v>
      </c>
      <c r="G173" s="250"/>
      <c r="H173" s="250" t="s">
        <v>524</v>
      </c>
      <c r="I173" s="250" t="s">
        <v>467</v>
      </c>
      <c r="J173" s="250"/>
      <c r="K173" s="296"/>
    </row>
    <row r="174" spans="2:11" s="1" customFormat="1" ht="15" customHeight="1">
      <c r="B174" s="273"/>
      <c r="C174" s="250" t="s">
        <v>476</v>
      </c>
      <c r="D174" s="250"/>
      <c r="E174" s="250"/>
      <c r="F174" s="271" t="s">
        <v>463</v>
      </c>
      <c r="G174" s="250"/>
      <c r="H174" s="250" t="s">
        <v>524</v>
      </c>
      <c r="I174" s="250" t="s">
        <v>459</v>
      </c>
      <c r="J174" s="250">
        <v>50</v>
      </c>
      <c r="K174" s="296"/>
    </row>
    <row r="175" spans="2:11" s="1" customFormat="1" ht="15" customHeight="1">
      <c r="B175" s="273"/>
      <c r="C175" s="250" t="s">
        <v>484</v>
      </c>
      <c r="D175" s="250"/>
      <c r="E175" s="250"/>
      <c r="F175" s="271" t="s">
        <v>463</v>
      </c>
      <c r="G175" s="250"/>
      <c r="H175" s="250" t="s">
        <v>524</v>
      </c>
      <c r="I175" s="250" t="s">
        <v>459</v>
      </c>
      <c r="J175" s="250">
        <v>50</v>
      </c>
      <c r="K175" s="296"/>
    </row>
    <row r="176" spans="2:11" s="1" customFormat="1" ht="15" customHeight="1">
      <c r="B176" s="273"/>
      <c r="C176" s="250" t="s">
        <v>482</v>
      </c>
      <c r="D176" s="250"/>
      <c r="E176" s="250"/>
      <c r="F176" s="271" t="s">
        <v>463</v>
      </c>
      <c r="G176" s="250"/>
      <c r="H176" s="250" t="s">
        <v>524</v>
      </c>
      <c r="I176" s="250" t="s">
        <v>459</v>
      </c>
      <c r="J176" s="250">
        <v>50</v>
      </c>
      <c r="K176" s="296"/>
    </row>
    <row r="177" spans="2:11" s="1" customFormat="1" ht="15" customHeight="1">
      <c r="B177" s="273"/>
      <c r="C177" s="250" t="s">
        <v>105</v>
      </c>
      <c r="D177" s="250"/>
      <c r="E177" s="250"/>
      <c r="F177" s="271" t="s">
        <v>457</v>
      </c>
      <c r="G177" s="250"/>
      <c r="H177" s="250" t="s">
        <v>525</v>
      </c>
      <c r="I177" s="250" t="s">
        <v>526</v>
      </c>
      <c r="J177" s="250"/>
      <c r="K177" s="296"/>
    </row>
    <row r="178" spans="2:11" s="1" customFormat="1" ht="15" customHeight="1">
      <c r="B178" s="273"/>
      <c r="C178" s="250" t="s">
        <v>58</v>
      </c>
      <c r="D178" s="250"/>
      <c r="E178" s="250"/>
      <c r="F178" s="271" t="s">
        <v>457</v>
      </c>
      <c r="G178" s="250"/>
      <c r="H178" s="250" t="s">
        <v>527</v>
      </c>
      <c r="I178" s="250" t="s">
        <v>528</v>
      </c>
      <c r="J178" s="250">
        <v>1</v>
      </c>
      <c r="K178" s="296"/>
    </row>
    <row r="179" spans="2:11" s="1" customFormat="1" ht="15" customHeight="1">
      <c r="B179" s="273"/>
      <c r="C179" s="250" t="s">
        <v>54</v>
      </c>
      <c r="D179" s="250"/>
      <c r="E179" s="250"/>
      <c r="F179" s="271" t="s">
        <v>457</v>
      </c>
      <c r="G179" s="250"/>
      <c r="H179" s="250" t="s">
        <v>529</v>
      </c>
      <c r="I179" s="250" t="s">
        <v>459</v>
      </c>
      <c r="J179" s="250">
        <v>20</v>
      </c>
      <c r="K179" s="296"/>
    </row>
    <row r="180" spans="2:11" s="1" customFormat="1" ht="15" customHeight="1">
      <c r="B180" s="273"/>
      <c r="C180" s="250" t="s">
        <v>55</v>
      </c>
      <c r="D180" s="250"/>
      <c r="E180" s="250"/>
      <c r="F180" s="271" t="s">
        <v>457</v>
      </c>
      <c r="G180" s="250"/>
      <c r="H180" s="250" t="s">
        <v>530</v>
      </c>
      <c r="I180" s="250" t="s">
        <v>459</v>
      </c>
      <c r="J180" s="250">
        <v>255</v>
      </c>
      <c r="K180" s="296"/>
    </row>
    <row r="181" spans="2:11" s="1" customFormat="1" ht="15" customHeight="1">
      <c r="B181" s="273"/>
      <c r="C181" s="250" t="s">
        <v>106</v>
      </c>
      <c r="D181" s="250"/>
      <c r="E181" s="250"/>
      <c r="F181" s="271" t="s">
        <v>457</v>
      </c>
      <c r="G181" s="250"/>
      <c r="H181" s="250" t="s">
        <v>421</v>
      </c>
      <c r="I181" s="250" t="s">
        <v>459</v>
      </c>
      <c r="J181" s="250">
        <v>10</v>
      </c>
      <c r="K181" s="296"/>
    </row>
    <row r="182" spans="2:11" s="1" customFormat="1" ht="15" customHeight="1">
      <c r="B182" s="273"/>
      <c r="C182" s="250" t="s">
        <v>107</v>
      </c>
      <c r="D182" s="250"/>
      <c r="E182" s="250"/>
      <c r="F182" s="271" t="s">
        <v>457</v>
      </c>
      <c r="G182" s="250"/>
      <c r="H182" s="250" t="s">
        <v>531</v>
      </c>
      <c r="I182" s="250" t="s">
        <v>492</v>
      </c>
      <c r="J182" s="250"/>
      <c r="K182" s="296"/>
    </row>
    <row r="183" spans="2:11" s="1" customFormat="1" ht="15" customHeight="1">
      <c r="B183" s="273"/>
      <c r="C183" s="250" t="s">
        <v>532</v>
      </c>
      <c r="D183" s="250"/>
      <c r="E183" s="250"/>
      <c r="F183" s="271" t="s">
        <v>457</v>
      </c>
      <c r="G183" s="250"/>
      <c r="H183" s="250" t="s">
        <v>533</v>
      </c>
      <c r="I183" s="250" t="s">
        <v>492</v>
      </c>
      <c r="J183" s="250"/>
      <c r="K183" s="296"/>
    </row>
    <row r="184" spans="2:11" s="1" customFormat="1" ht="15" customHeight="1">
      <c r="B184" s="273"/>
      <c r="C184" s="250" t="s">
        <v>521</v>
      </c>
      <c r="D184" s="250"/>
      <c r="E184" s="250"/>
      <c r="F184" s="271" t="s">
        <v>457</v>
      </c>
      <c r="G184" s="250"/>
      <c r="H184" s="250" t="s">
        <v>534</v>
      </c>
      <c r="I184" s="250" t="s">
        <v>492</v>
      </c>
      <c r="J184" s="250"/>
      <c r="K184" s="296"/>
    </row>
    <row r="185" spans="2:11" s="1" customFormat="1" ht="15" customHeight="1">
      <c r="B185" s="273"/>
      <c r="C185" s="250" t="s">
        <v>109</v>
      </c>
      <c r="D185" s="250"/>
      <c r="E185" s="250"/>
      <c r="F185" s="271" t="s">
        <v>463</v>
      </c>
      <c r="G185" s="250"/>
      <c r="H185" s="250" t="s">
        <v>535</v>
      </c>
      <c r="I185" s="250" t="s">
        <v>459</v>
      </c>
      <c r="J185" s="250">
        <v>50</v>
      </c>
      <c r="K185" s="296"/>
    </row>
    <row r="186" spans="2:11" s="1" customFormat="1" ht="15" customHeight="1">
      <c r="B186" s="273"/>
      <c r="C186" s="250" t="s">
        <v>536</v>
      </c>
      <c r="D186" s="250"/>
      <c r="E186" s="250"/>
      <c r="F186" s="271" t="s">
        <v>463</v>
      </c>
      <c r="G186" s="250"/>
      <c r="H186" s="250" t="s">
        <v>537</v>
      </c>
      <c r="I186" s="250" t="s">
        <v>538</v>
      </c>
      <c r="J186" s="250"/>
      <c r="K186" s="296"/>
    </row>
    <row r="187" spans="2:11" s="1" customFormat="1" ht="15" customHeight="1">
      <c r="B187" s="273"/>
      <c r="C187" s="250" t="s">
        <v>539</v>
      </c>
      <c r="D187" s="250"/>
      <c r="E187" s="250"/>
      <c r="F187" s="271" t="s">
        <v>463</v>
      </c>
      <c r="G187" s="250"/>
      <c r="H187" s="250" t="s">
        <v>540</v>
      </c>
      <c r="I187" s="250" t="s">
        <v>538</v>
      </c>
      <c r="J187" s="250"/>
      <c r="K187" s="296"/>
    </row>
    <row r="188" spans="2:11" s="1" customFormat="1" ht="15" customHeight="1">
      <c r="B188" s="273"/>
      <c r="C188" s="250" t="s">
        <v>541</v>
      </c>
      <c r="D188" s="250"/>
      <c r="E188" s="250"/>
      <c r="F188" s="271" t="s">
        <v>463</v>
      </c>
      <c r="G188" s="250"/>
      <c r="H188" s="250" t="s">
        <v>542</v>
      </c>
      <c r="I188" s="250" t="s">
        <v>538</v>
      </c>
      <c r="J188" s="250"/>
      <c r="K188" s="296"/>
    </row>
    <row r="189" spans="2:11" s="1" customFormat="1" ht="15" customHeight="1">
      <c r="B189" s="273"/>
      <c r="C189" s="309" t="s">
        <v>543</v>
      </c>
      <c r="D189" s="250"/>
      <c r="E189" s="250"/>
      <c r="F189" s="271" t="s">
        <v>463</v>
      </c>
      <c r="G189" s="250"/>
      <c r="H189" s="250" t="s">
        <v>544</v>
      </c>
      <c r="I189" s="250" t="s">
        <v>545</v>
      </c>
      <c r="J189" s="310" t="s">
        <v>546</v>
      </c>
      <c r="K189" s="296"/>
    </row>
    <row r="190" spans="2:11" s="1" customFormat="1" ht="15" customHeight="1">
      <c r="B190" s="273"/>
      <c r="C190" s="309" t="s">
        <v>43</v>
      </c>
      <c r="D190" s="250"/>
      <c r="E190" s="250"/>
      <c r="F190" s="271" t="s">
        <v>457</v>
      </c>
      <c r="G190" s="250"/>
      <c r="H190" s="247" t="s">
        <v>547</v>
      </c>
      <c r="I190" s="250" t="s">
        <v>548</v>
      </c>
      <c r="J190" s="250"/>
      <c r="K190" s="296"/>
    </row>
    <row r="191" spans="2:11" s="1" customFormat="1" ht="15" customHeight="1">
      <c r="B191" s="273"/>
      <c r="C191" s="309" t="s">
        <v>549</v>
      </c>
      <c r="D191" s="250"/>
      <c r="E191" s="250"/>
      <c r="F191" s="271" t="s">
        <v>457</v>
      </c>
      <c r="G191" s="250"/>
      <c r="H191" s="250" t="s">
        <v>550</v>
      </c>
      <c r="I191" s="250" t="s">
        <v>492</v>
      </c>
      <c r="J191" s="250"/>
      <c r="K191" s="296"/>
    </row>
    <row r="192" spans="2:11" s="1" customFormat="1" ht="15" customHeight="1">
      <c r="B192" s="273"/>
      <c r="C192" s="309" t="s">
        <v>551</v>
      </c>
      <c r="D192" s="250"/>
      <c r="E192" s="250"/>
      <c r="F192" s="271" t="s">
        <v>457</v>
      </c>
      <c r="G192" s="250"/>
      <c r="H192" s="250" t="s">
        <v>552</v>
      </c>
      <c r="I192" s="250" t="s">
        <v>492</v>
      </c>
      <c r="J192" s="250"/>
      <c r="K192" s="296"/>
    </row>
    <row r="193" spans="2:11" s="1" customFormat="1" ht="15" customHeight="1">
      <c r="B193" s="273"/>
      <c r="C193" s="309" t="s">
        <v>553</v>
      </c>
      <c r="D193" s="250"/>
      <c r="E193" s="250"/>
      <c r="F193" s="271" t="s">
        <v>463</v>
      </c>
      <c r="G193" s="250"/>
      <c r="H193" s="250" t="s">
        <v>554</v>
      </c>
      <c r="I193" s="250" t="s">
        <v>492</v>
      </c>
      <c r="J193" s="250"/>
      <c r="K193" s="296"/>
    </row>
    <row r="194" spans="2:11" s="1" customFormat="1" ht="15" customHeight="1">
      <c r="B194" s="302"/>
      <c r="C194" s="311"/>
      <c r="D194" s="282"/>
      <c r="E194" s="282"/>
      <c r="F194" s="282"/>
      <c r="G194" s="282"/>
      <c r="H194" s="282"/>
      <c r="I194" s="282"/>
      <c r="J194" s="282"/>
      <c r="K194" s="303"/>
    </row>
    <row r="195" spans="2:11" s="1" customFormat="1" ht="18.75" customHeight="1">
      <c r="B195" s="284"/>
      <c r="C195" s="294"/>
      <c r="D195" s="294"/>
      <c r="E195" s="294"/>
      <c r="F195" s="304"/>
      <c r="G195" s="294"/>
      <c r="H195" s="294"/>
      <c r="I195" s="294"/>
      <c r="J195" s="294"/>
      <c r="K195" s="284"/>
    </row>
    <row r="196" spans="2:11" s="1" customFormat="1" ht="18.75" customHeight="1">
      <c r="B196" s="284"/>
      <c r="C196" s="294"/>
      <c r="D196" s="294"/>
      <c r="E196" s="294"/>
      <c r="F196" s="304"/>
      <c r="G196" s="294"/>
      <c r="H196" s="294"/>
      <c r="I196" s="294"/>
      <c r="J196" s="294"/>
      <c r="K196" s="284"/>
    </row>
    <row r="197" spans="2:11" s="1" customFormat="1" ht="18.75" customHeight="1">
      <c r="B197" s="257"/>
      <c r="C197" s="257"/>
      <c r="D197" s="257"/>
      <c r="E197" s="257"/>
      <c r="F197" s="257"/>
      <c r="G197" s="257"/>
      <c r="H197" s="257"/>
      <c r="I197" s="257"/>
      <c r="J197" s="257"/>
      <c r="K197" s="257"/>
    </row>
    <row r="198" spans="2:11" s="1" customFormat="1" ht="13.5">
      <c r="B198" s="239"/>
      <c r="C198" s="240"/>
      <c r="D198" s="240"/>
      <c r="E198" s="240"/>
      <c r="F198" s="240"/>
      <c r="G198" s="240"/>
      <c r="H198" s="240"/>
      <c r="I198" s="240"/>
      <c r="J198" s="240"/>
      <c r="K198" s="241"/>
    </row>
    <row r="199" spans="2:11" s="1" customFormat="1" ht="21">
      <c r="B199" s="242"/>
      <c r="C199" s="370" t="s">
        <v>555</v>
      </c>
      <c r="D199" s="370"/>
      <c r="E199" s="370"/>
      <c r="F199" s="370"/>
      <c r="G199" s="370"/>
      <c r="H199" s="370"/>
      <c r="I199" s="370"/>
      <c r="J199" s="370"/>
      <c r="K199" s="243"/>
    </row>
    <row r="200" spans="2:11" s="1" customFormat="1" ht="25.5" customHeight="1">
      <c r="B200" s="242"/>
      <c r="C200" s="312" t="s">
        <v>556</v>
      </c>
      <c r="D200" s="312"/>
      <c r="E200" s="312"/>
      <c r="F200" s="312" t="s">
        <v>557</v>
      </c>
      <c r="G200" s="313"/>
      <c r="H200" s="371" t="s">
        <v>558</v>
      </c>
      <c r="I200" s="371"/>
      <c r="J200" s="371"/>
      <c r="K200" s="243"/>
    </row>
    <row r="201" spans="2:11" s="1" customFormat="1" ht="5.25" customHeight="1">
      <c r="B201" s="273"/>
      <c r="C201" s="268"/>
      <c r="D201" s="268"/>
      <c r="E201" s="268"/>
      <c r="F201" s="268"/>
      <c r="G201" s="294"/>
      <c r="H201" s="268"/>
      <c r="I201" s="268"/>
      <c r="J201" s="268"/>
      <c r="K201" s="296"/>
    </row>
    <row r="202" spans="2:11" s="1" customFormat="1" ht="15" customHeight="1">
      <c r="B202" s="273"/>
      <c r="C202" s="250" t="s">
        <v>548</v>
      </c>
      <c r="D202" s="250"/>
      <c r="E202" s="250"/>
      <c r="F202" s="271" t="s">
        <v>44</v>
      </c>
      <c r="G202" s="250"/>
      <c r="H202" s="372" t="s">
        <v>559</v>
      </c>
      <c r="I202" s="372"/>
      <c r="J202" s="372"/>
      <c r="K202" s="296"/>
    </row>
    <row r="203" spans="2:11" s="1" customFormat="1" ht="15" customHeight="1">
      <c r="B203" s="273"/>
      <c r="C203" s="250"/>
      <c r="D203" s="250"/>
      <c r="E203" s="250"/>
      <c r="F203" s="271" t="s">
        <v>45</v>
      </c>
      <c r="G203" s="250"/>
      <c r="H203" s="372" t="s">
        <v>560</v>
      </c>
      <c r="I203" s="372"/>
      <c r="J203" s="372"/>
      <c r="K203" s="296"/>
    </row>
    <row r="204" spans="2:11" s="1" customFormat="1" ht="15" customHeight="1">
      <c r="B204" s="273"/>
      <c r="C204" s="250"/>
      <c r="D204" s="250"/>
      <c r="E204" s="250"/>
      <c r="F204" s="271" t="s">
        <v>48</v>
      </c>
      <c r="G204" s="250"/>
      <c r="H204" s="372" t="s">
        <v>561</v>
      </c>
      <c r="I204" s="372"/>
      <c r="J204" s="372"/>
      <c r="K204" s="296"/>
    </row>
    <row r="205" spans="2:11" s="1" customFormat="1" ht="15" customHeight="1">
      <c r="B205" s="273"/>
      <c r="C205" s="250"/>
      <c r="D205" s="250"/>
      <c r="E205" s="250"/>
      <c r="F205" s="271" t="s">
        <v>46</v>
      </c>
      <c r="G205" s="250"/>
      <c r="H205" s="372" t="s">
        <v>562</v>
      </c>
      <c r="I205" s="372"/>
      <c r="J205" s="372"/>
      <c r="K205" s="296"/>
    </row>
    <row r="206" spans="2:11" s="1" customFormat="1" ht="15" customHeight="1">
      <c r="B206" s="273"/>
      <c r="C206" s="250"/>
      <c r="D206" s="250"/>
      <c r="E206" s="250"/>
      <c r="F206" s="271" t="s">
        <v>47</v>
      </c>
      <c r="G206" s="250"/>
      <c r="H206" s="372" t="s">
        <v>563</v>
      </c>
      <c r="I206" s="372"/>
      <c r="J206" s="372"/>
      <c r="K206" s="296"/>
    </row>
    <row r="207" spans="2:11" s="1" customFormat="1" ht="15" customHeight="1">
      <c r="B207" s="273"/>
      <c r="C207" s="250"/>
      <c r="D207" s="250"/>
      <c r="E207" s="250"/>
      <c r="F207" s="271"/>
      <c r="G207" s="250"/>
      <c r="H207" s="250"/>
      <c r="I207" s="250"/>
      <c r="J207" s="250"/>
      <c r="K207" s="296"/>
    </row>
    <row r="208" spans="2:11" s="1" customFormat="1" ht="15" customHeight="1">
      <c r="B208" s="273"/>
      <c r="C208" s="250" t="s">
        <v>504</v>
      </c>
      <c r="D208" s="250"/>
      <c r="E208" s="250"/>
      <c r="F208" s="271" t="s">
        <v>80</v>
      </c>
      <c r="G208" s="250"/>
      <c r="H208" s="372" t="s">
        <v>564</v>
      </c>
      <c r="I208" s="372"/>
      <c r="J208" s="372"/>
      <c r="K208" s="296"/>
    </row>
    <row r="209" spans="2:11" s="1" customFormat="1" ht="15" customHeight="1">
      <c r="B209" s="273"/>
      <c r="C209" s="250"/>
      <c r="D209" s="250"/>
      <c r="E209" s="250"/>
      <c r="F209" s="271" t="s">
        <v>399</v>
      </c>
      <c r="G209" s="250"/>
      <c r="H209" s="372" t="s">
        <v>400</v>
      </c>
      <c r="I209" s="372"/>
      <c r="J209" s="372"/>
      <c r="K209" s="296"/>
    </row>
    <row r="210" spans="2:11" s="1" customFormat="1" ht="15" customHeight="1">
      <c r="B210" s="273"/>
      <c r="C210" s="250"/>
      <c r="D210" s="250"/>
      <c r="E210" s="250"/>
      <c r="F210" s="271" t="s">
        <v>397</v>
      </c>
      <c r="G210" s="250"/>
      <c r="H210" s="372" t="s">
        <v>565</v>
      </c>
      <c r="I210" s="372"/>
      <c r="J210" s="372"/>
      <c r="K210" s="296"/>
    </row>
    <row r="211" spans="2:11" s="1" customFormat="1" ht="15" customHeight="1">
      <c r="B211" s="314"/>
      <c r="C211" s="250"/>
      <c r="D211" s="250"/>
      <c r="E211" s="250"/>
      <c r="F211" s="271" t="s">
        <v>401</v>
      </c>
      <c r="G211" s="309"/>
      <c r="H211" s="373" t="s">
        <v>402</v>
      </c>
      <c r="I211" s="373"/>
      <c r="J211" s="373"/>
      <c r="K211" s="315"/>
    </row>
    <row r="212" spans="2:11" s="1" customFormat="1" ht="15" customHeight="1">
      <c r="B212" s="314"/>
      <c r="C212" s="250"/>
      <c r="D212" s="250"/>
      <c r="E212" s="250"/>
      <c r="F212" s="271" t="s">
        <v>403</v>
      </c>
      <c r="G212" s="309"/>
      <c r="H212" s="373" t="s">
        <v>381</v>
      </c>
      <c r="I212" s="373"/>
      <c r="J212" s="373"/>
      <c r="K212" s="315"/>
    </row>
    <row r="213" spans="2:11" s="1" customFormat="1" ht="15" customHeight="1">
      <c r="B213" s="314"/>
      <c r="C213" s="250"/>
      <c r="D213" s="250"/>
      <c r="E213" s="250"/>
      <c r="F213" s="271"/>
      <c r="G213" s="309"/>
      <c r="H213" s="300"/>
      <c r="I213" s="300"/>
      <c r="J213" s="300"/>
      <c r="K213" s="315"/>
    </row>
    <row r="214" spans="2:11" s="1" customFormat="1" ht="15" customHeight="1">
      <c r="B214" s="314"/>
      <c r="C214" s="250" t="s">
        <v>528</v>
      </c>
      <c r="D214" s="250"/>
      <c r="E214" s="250"/>
      <c r="F214" s="271">
        <v>1</v>
      </c>
      <c r="G214" s="309"/>
      <c r="H214" s="373" t="s">
        <v>566</v>
      </c>
      <c r="I214" s="373"/>
      <c r="J214" s="373"/>
      <c r="K214" s="315"/>
    </row>
    <row r="215" spans="2:11" s="1" customFormat="1" ht="15" customHeight="1">
      <c r="B215" s="314"/>
      <c r="C215" s="250"/>
      <c r="D215" s="250"/>
      <c r="E215" s="250"/>
      <c r="F215" s="271">
        <v>2</v>
      </c>
      <c r="G215" s="309"/>
      <c r="H215" s="373" t="s">
        <v>567</v>
      </c>
      <c r="I215" s="373"/>
      <c r="J215" s="373"/>
      <c r="K215" s="315"/>
    </row>
    <row r="216" spans="2:11" s="1" customFormat="1" ht="15" customHeight="1">
      <c r="B216" s="314"/>
      <c r="C216" s="250"/>
      <c r="D216" s="250"/>
      <c r="E216" s="250"/>
      <c r="F216" s="271">
        <v>3</v>
      </c>
      <c r="G216" s="309"/>
      <c r="H216" s="373" t="s">
        <v>568</v>
      </c>
      <c r="I216" s="373"/>
      <c r="J216" s="373"/>
      <c r="K216" s="315"/>
    </row>
    <row r="217" spans="2:11" s="1" customFormat="1" ht="15" customHeight="1">
      <c r="B217" s="314"/>
      <c r="C217" s="250"/>
      <c r="D217" s="250"/>
      <c r="E217" s="250"/>
      <c r="F217" s="271">
        <v>4</v>
      </c>
      <c r="G217" s="309"/>
      <c r="H217" s="373" t="s">
        <v>569</v>
      </c>
      <c r="I217" s="373"/>
      <c r="J217" s="373"/>
      <c r="K217" s="315"/>
    </row>
    <row r="218" spans="2:11" s="1" customFormat="1" ht="12.75" customHeight="1">
      <c r="B218" s="316"/>
      <c r="C218" s="317"/>
      <c r="D218" s="317"/>
      <c r="E218" s="317"/>
      <c r="F218" s="317"/>
      <c r="G218" s="317"/>
      <c r="H218" s="317"/>
      <c r="I218" s="317"/>
      <c r="J218" s="317"/>
      <c r="K218" s="318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NTB-DELL\Rsu</dc:creator>
  <cp:keywords/>
  <dc:description/>
  <cp:lastModifiedBy>Vídeňská Monika</cp:lastModifiedBy>
  <dcterms:created xsi:type="dcterms:W3CDTF">2022-08-11T07:29:51Z</dcterms:created>
  <dcterms:modified xsi:type="dcterms:W3CDTF">2022-08-17T07:36:37Z</dcterms:modified>
  <cp:category/>
  <cp:version/>
  <cp:contentType/>
  <cp:contentStatus/>
</cp:coreProperties>
</file>