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sekerova.petra\My Documents\Objednávky a smlouvy\výměna osvětlení jesle\PD\"/>
    </mc:Choice>
  </mc:AlternateContent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Pol'!$A$1:$U$49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2" l="1"/>
  <c r="F21" i="12"/>
  <c r="F22" i="12"/>
  <c r="F23" i="12"/>
  <c r="F24" i="12"/>
  <c r="G24" i="12" s="1"/>
  <c r="M24" i="12" s="1"/>
  <c r="F26" i="12"/>
  <c r="F27" i="12"/>
  <c r="F28" i="12"/>
  <c r="G28" i="12" s="1"/>
  <c r="M28" i="12" s="1"/>
  <c r="F29" i="12"/>
  <c r="F30" i="12"/>
  <c r="F31" i="12"/>
  <c r="AC39" i="12"/>
  <c r="F39" i="1" s="1"/>
  <c r="F40" i="1" s="1"/>
  <c r="G23" i="1" s="1"/>
  <c r="G24" i="1" s="1"/>
  <c r="F9" i="12"/>
  <c r="G9" i="12"/>
  <c r="I9" i="12"/>
  <c r="I8" i="12" s="1"/>
  <c r="K9" i="12"/>
  <c r="O9" i="12"/>
  <c r="Q9" i="12"/>
  <c r="Q8" i="12" s="1"/>
  <c r="U9" i="12"/>
  <c r="U8" i="12" s="1"/>
  <c r="F10" i="12"/>
  <c r="G10" i="12" s="1"/>
  <c r="I10" i="12"/>
  <c r="K10" i="12"/>
  <c r="O10" i="12"/>
  <c r="Q10" i="12"/>
  <c r="U10" i="12"/>
  <c r="F12" i="12"/>
  <c r="G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I20" i="1"/>
  <c r="I19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M10" i="12" l="1"/>
  <c r="AD39" i="12"/>
  <c r="G39" i="1" s="1"/>
  <c r="G40" i="1" s="1"/>
  <c r="G25" i="1" s="1"/>
  <c r="G26" i="1" s="1"/>
  <c r="K11" i="12"/>
  <c r="O8" i="12"/>
  <c r="U11" i="12"/>
  <c r="I11" i="12"/>
  <c r="K8" i="12"/>
  <c r="Q11" i="12"/>
  <c r="O11" i="12"/>
  <c r="G8" i="12"/>
  <c r="M12" i="12"/>
  <c r="M11" i="12" s="1"/>
  <c r="G11" i="12"/>
  <c r="I48" i="1" s="1"/>
  <c r="I18" i="1" s="1"/>
  <c r="M9" i="12"/>
  <c r="M8" i="12" s="1"/>
  <c r="H39" i="1" l="1"/>
  <c r="H40" i="1" s="1"/>
  <c r="G28" i="1"/>
  <c r="G39" i="12"/>
  <c r="I47" i="1"/>
  <c r="G29" i="1"/>
  <c r="I39" i="1" l="1"/>
  <c r="I40" i="1" s="1"/>
  <c r="J39" i="1" s="1"/>
  <c r="J40" i="1" s="1"/>
  <c r="I49" i="1"/>
  <c r="I17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<sst xmlns="http://schemas.openxmlformats.org/spreadsheetml/2006/main" count="248" uniqueCount="140">
  <si>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</si>
  <si>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</si>
  <si>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</si>
  <si>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</si>
  <si>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</si>
  <si>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</si>
  <si>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</si>
  <si>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</si>
  <si>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</si>
  <si>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</si>
  <si>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</si>
  <si>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</si>
  <si>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</si>
  <si>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</si>
  <si>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</si>
  <si>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</si>
  <si>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</si>
  <si>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</si>
  <si>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</si>
  <si>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</si>
  <si>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</si>
  <si>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</si>
  <si>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</si>
  <si>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</si>
  <si>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</si>
  <si>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</si>
  <si>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</si>
  <si>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</si>
  <si>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</si>
  <si>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</si>
  <si>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</si>
  <si>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</si>
  <si>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</si>
  <si>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</si>
  <si>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</si>
  <si>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</si>
  <si>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</si>
  <si>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</si>
  <si>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</si>
  <si>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</si>
  <si>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</si>
  <si>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</si>
  <si>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</si>
  <si>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Trutnov</t>
  </si>
  <si>
    <t>Rozpočet:</t>
  </si>
  <si>
    <t>Misto</t>
  </si>
  <si>
    <t>Jesle Horská - Výměna osvětlení</t>
  </si>
  <si>
    <t>MĚSTO TRUTNOV</t>
  </si>
  <si>
    <t>Slovanské náměstí 165</t>
  </si>
  <si>
    <t>Trutnov-Vnitřní Město</t>
  </si>
  <si>
    <t>54101</t>
  </si>
  <si>
    <t>00278360</t>
  </si>
  <si>
    <t>CZ00278360</t>
  </si>
  <si>
    <t>Rozpočet</t>
  </si>
  <si>
    <t>Celkem za stavbu</t>
  </si>
  <si>
    <t>CZK</t>
  </si>
  <si>
    <t>Rekapitulace dílů</t>
  </si>
  <si>
    <t>Typ dílu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</si>
  <si>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</si>
  <si>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</si>
  <si>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</si>
  <si>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</si>
  <si>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</si>
  <si>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</si>
  <si>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</si>
  <si>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</si>
  <si>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</si>
  <si>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</si>
  <si>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</si>
  <si>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</si>
  <si>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</si>
  <si>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</si>
  <si>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</si>
  <si>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</si>
  <si>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</si>
  <si>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</si>
  <si>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</si>
  <si>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</si>
  <si>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</si>
  <si>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</si>
  <si>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</si>
  <si>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</si>
  <si>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</si>
  <si>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</si>
  <si>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</si>
  <si>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</si>
  <si>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</si>
  <si>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</si>
  <si>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</si>
  <si>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</si>
  <si>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</si>
  <si>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784011222R00</t>
  </si>
  <si>
    <t>Zakrytí podlah, včetně odstranění</t>
  </si>
  <si>
    <t>m2</t>
  </si>
  <si>
    <t>POL1_0</t>
  </si>
  <si>
    <t>784195412R00</t>
  </si>
  <si>
    <t>Malba Primalex Polar, bílá, bez penetrace, 2 x</t>
  </si>
  <si>
    <t>Demontáž svítidla stropního přisazeného</t>
  </si>
  <si>
    <t>kus</t>
  </si>
  <si>
    <t>Demontáž svítidla stropního zavěšeného</t>
  </si>
  <si>
    <t>Montáž LED svítidla stropního přisazeného</t>
  </si>
  <si>
    <t>Montáž elektroinstalační lišty šířky do 40 mm</t>
  </si>
  <si>
    <t>m</t>
  </si>
  <si>
    <t>Montáž krabice lištové se zapojením</t>
  </si>
  <si>
    <t>Oprava svítidle výměnou sv. zdroje</t>
  </si>
  <si>
    <t>Ukončení vodiče v krabici + zapojení do 2,5 mm2</t>
  </si>
  <si>
    <t>Vrt + osazení hmoždinky do stropů cihelných HM 8</t>
  </si>
  <si>
    <t>Uložení kabelu Cu 3 x 1,5 mm2 pevně</t>
  </si>
  <si>
    <t>LED svítidlo - přisazené 1200mm 41W 4000K (A)</t>
  </si>
  <si>
    <t>POL3_0</t>
  </si>
  <si>
    <t>LED svítidlo - přisazené 285mm 20W 4000K (B1)</t>
  </si>
  <si>
    <t>LED svítidlo - přisazené 480mm 34W 4000K (B2)</t>
  </si>
  <si>
    <t>LED svítidlo - přisazené 480mm 44W 4000K (B3)</t>
  </si>
  <si>
    <t>LED prachotěsné svítidlo 1275mm 40W 4000K (C)</t>
  </si>
  <si>
    <t>LED prachotěsné svítidlo 1570mm 32W 4000K (D)</t>
  </si>
  <si>
    <t>LED trubice T8 1200mm 18W 4000K (S)</t>
  </si>
  <si>
    <t>LED žárovka E27 15W 4000K (S1)</t>
  </si>
  <si>
    <t>Kabel silový s Cu jádrem 750 V CYKY 3 x 1,5 mm2</t>
  </si>
  <si>
    <t>Lišta hranatá LHD 40x20, délka 2 m</t>
  </si>
  <si>
    <t>Krabice lištová s víčkem LK 80/2</t>
  </si>
  <si>
    <t>Drobný montážní materiál</t>
  </si>
  <si>
    <t>soubor</t>
  </si>
  <si>
    <t>01</t>
  </si>
  <si>
    <t>Práce v HZS</t>
  </si>
  <si>
    <t>hod</t>
  </si>
  <si>
    <t>02</t>
  </si>
  <si>
    <t>Výchozí revize elektro</t>
  </si>
  <si>
    <t>03</t>
  </si>
  <si>
    <t>Oprava povrchů po dokončení montáže</t>
  </si>
  <si>
    <t>04</t>
  </si>
  <si>
    <t>Úklid po dokončení montáže na čisto</t>
  </si>
  <si>
    <t>05</t>
  </si>
  <si>
    <t>Dokumentace skutečního provedení stavby</t>
  </si>
  <si>
    <t/>
  </si>
  <si>
    <t>SUM</t>
  </si>
  <si>
    <t>Poznámky uchazeče k zadání</t>
  </si>
  <si>
    <t>POPUZIV</t>
  </si>
  <si>
    <t>END</t>
  </si>
  <si>
    <t>montáž</t>
  </si>
  <si>
    <t>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</si>
</sst>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9" t="s">
        <v>39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24" zoomScaleNormal="100" zoomScaleSheetLayoutView="75" workbookViewId="0">
      <selection activeCell="E17" sqref="E17:F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">
      <c r="A2" s="3"/>
      <c r="B2" s="70" t="s">
        <v>40</v>
      </c>
      <c r="C2" s="71"/>
      <c r="D2" s="217" t="s">
        <v>46</v>
      </c>
      <c r="E2" s="218"/>
      <c r="F2" s="218"/>
      <c r="G2" s="218"/>
      <c r="H2" s="218"/>
      <c r="I2" s="218"/>
      <c r="J2" s="219"/>
      <c r="O2" s="1"/>
    </row>
    <row r="3" spans="1:15" ht="23.25" customHeight="1" x14ac:dyDescent="0.2">
      <c r="A3" s="3"/>
      <c r="B3" s="72" t="s">
        <v>45</v>
      </c>
      <c r="C3" s="73"/>
      <c r="D3" s="184" t="s">
        <v>43</v>
      </c>
      <c r="E3" s="185"/>
      <c r="F3" s="185"/>
      <c r="G3" s="185"/>
      <c r="H3" s="185"/>
      <c r="I3" s="185"/>
      <c r="J3" s="186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6"/>
      <c r="E11" s="216"/>
      <c r="F11" s="216"/>
      <c r="G11" s="216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01"/>
      <c r="E12" s="201"/>
      <c r="F12" s="201"/>
      <c r="G12" s="201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02"/>
      <c r="E13" s="202"/>
      <c r="F13" s="202"/>
      <c r="G13" s="202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0"/>
      <c r="F15" s="220"/>
      <c r="G15" s="197"/>
      <c r="H15" s="197"/>
      <c r="I15" s="197" t="s">
        <v>28</v>
      </c>
      <c r="J15" s="198"/>
    </row>
    <row r="16" spans="1:15" ht="23.25" customHeight="1" x14ac:dyDescent="0.2">
      <c r="A16" s="125" t="s">
        <v>23</v>
      </c>
      <c r="B16" s="126" t="s">
        <v>23</v>
      </c>
      <c r="C16" s="47"/>
      <c r="D16" s="48"/>
      <c r="E16" s="199"/>
      <c r="F16" s="200"/>
      <c r="G16" s="199"/>
      <c r="H16" s="200"/>
      <c r="I16" s="199">
        <f>SUMIF(F47:F48,A16,I47:I48)+SUMIF(F47:F48,"PSU",I47:I48)</f>
        <v>0</v>
      </c>
      <c r="J16" s="213"/>
    </row>
    <row r="17" spans="1:10" ht="23.25" customHeight="1" x14ac:dyDescent="0.2">
      <c r="A17" s="125" t="s">
        <v>24</v>
      </c>
      <c r="B17" s="126" t="s">
        <v>24</v>
      </c>
      <c r="C17" s="47"/>
      <c r="D17" s="48"/>
      <c r="E17" s="199"/>
      <c r="F17" s="200"/>
      <c r="G17" s="199"/>
      <c r="H17" s="200"/>
      <c r="I17" s="199">
        <f>SUMIF(F47:F48,A17,I47:I48)</f>
        <v>0</v>
      </c>
      <c r="J17" s="213"/>
    </row>
    <row r="18" spans="1:10" ht="23.25" customHeight="1" x14ac:dyDescent="0.2">
      <c r="A18" s="125" t="s">
        <v>25</v>
      </c>
      <c r="B18" s="126" t="s">
        <v>25</v>
      </c>
      <c r="C18" s="47"/>
      <c r="D18" s="48"/>
      <c r="E18" s="199"/>
      <c r="F18" s="200"/>
      <c r="G18" s="199"/>
      <c r="H18" s="200"/>
      <c r="I18" s="199">
        <f>SUMIF(F47:F48,A18,I47:I48)</f>
        <v>0</v>
      </c>
      <c r="J18" s="213"/>
    </row>
    <row r="19" spans="1:10" ht="23.25" customHeight="1" x14ac:dyDescent="0.2">
      <c r="A19" s="125" t="s">
        <v>62</v>
      </c>
      <c r="B19" s="126" t="s">
        <v>26</v>
      </c>
      <c r="C19" s="47"/>
      <c r="D19" s="48"/>
      <c r="E19" s="199"/>
      <c r="F19" s="200"/>
      <c r="G19" s="199"/>
      <c r="H19" s="200"/>
      <c r="I19" s="199">
        <f>SUMIF(F47:F48,A19,I47:I48)</f>
        <v>0</v>
      </c>
      <c r="J19" s="213"/>
    </row>
    <row r="20" spans="1:10" ht="23.25" customHeight="1" x14ac:dyDescent="0.2">
      <c r="A20" s="125" t="s">
        <v>63</v>
      </c>
      <c r="B20" s="126" t="s">
        <v>27</v>
      </c>
      <c r="C20" s="47"/>
      <c r="D20" s="48"/>
      <c r="E20" s="199"/>
      <c r="F20" s="200"/>
      <c r="G20" s="199"/>
      <c r="H20" s="200"/>
      <c r="I20" s="199">
        <f>SUMIF(F47:F48,A20,I47:I48)</f>
        <v>0</v>
      </c>
      <c r="J20" s="213"/>
    </row>
    <row r="21" spans="1:10" ht="23.25" customHeight="1" x14ac:dyDescent="0.2">
      <c r="A21" s="3"/>
      <c r="B21" s="63" t="s">
        <v>28</v>
      </c>
      <c r="C21" s="64"/>
      <c r="D21" s="65"/>
      <c r="E21" s="214"/>
      <c r="F21" s="215"/>
      <c r="G21" s="214"/>
      <c r="H21" s="215"/>
      <c r="I21" s="214">
        <f>SUM(I16:J20)</f>
        <v>0</v>
      </c>
      <c r="J21" s="224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11">
        <f>ZakladDPHSniVypocet</f>
        <v>0</v>
      </c>
      <c r="H23" s="212"/>
      <c r="I23" s="212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2">
        <f>ZakladDPHSni*SazbaDPH1/100</f>
        <v>0</v>
      </c>
      <c r="H24" s="223"/>
      <c r="I24" s="223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1">
        <f>ZakladDPHZaklVypocet</f>
        <v>0</v>
      </c>
      <c r="H25" s="212"/>
      <c r="I25" s="212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7">
        <f>ZakladDPHZakl*SazbaDPH2/100</f>
        <v>0</v>
      </c>
      <c r="H26" s="208"/>
      <c r="I26" s="208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9">
        <f>0</f>
        <v>0</v>
      </c>
      <c r="H27" s="209"/>
      <c r="I27" s="209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196">
        <f>ZakladDPHSniVypocet+ZakladDPHZaklVypocet</f>
        <v>0</v>
      </c>
      <c r="H28" s="196"/>
      <c r="I28" s="196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0">
        <f>ZakladDPHSni+DPHSni+ZakladDPHZakl+DPHZakl+Zaokrouhleni</f>
        <v>0</v>
      </c>
      <c r="H29" s="210"/>
      <c r="I29" s="210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45000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3"/>
      <c r="E34" s="203"/>
      <c r="G34" s="203"/>
      <c r="H34" s="203"/>
      <c r="I34" s="203"/>
      <c r="J34" s="31"/>
    </row>
    <row r="35" spans="1:10" ht="12.75" customHeight="1" x14ac:dyDescent="0.2">
      <c r="A35" s="3"/>
      <c r="B35" s="3"/>
      <c r="D35" s="221" t="s">
        <v>2</v>
      </c>
      <c r="E35" s="221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53</v>
      </c>
      <c r="C39" s="187" t="s">
        <v>46</v>
      </c>
      <c r="D39" s="188"/>
      <c r="E39" s="188"/>
      <c r="F39" s="96">
        <f>'Rozpočet Pol'!AC39</f>
        <v>0</v>
      </c>
      <c r="G39" s="97">
        <f>'Rozpočet Pol'!AD39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189" t="s">
        <v>54</v>
      </c>
      <c r="C40" s="190"/>
      <c r="D40" s="190"/>
      <c r="E40" s="191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56</v>
      </c>
    </row>
    <row r="46" spans="1:10" ht="25.5" customHeight="1" x14ac:dyDescent="0.2">
      <c r="A46" s="109"/>
      <c r="B46" s="112" t="s">
        <v>16</v>
      </c>
      <c r="C46" s="112" t="s">
        <v>5</v>
      </c>
      <c r="D46" s="113"/>
      <c r="E46" s="113"/>
      <c r="F46" s="116" t="s">
        <v>57</v>
      </c>
      <c r="G46" s="116"/>
      <c r="H46" s="116"/>
      <c r="I46" s="192" t="s">
        <v>28</v>
      </c>
      <c r="J46" s="192"/>
    </row>
    <row r="47" spans="1:10" ht="25.5" customHeight="1" x14ac:dyDescent="0.2">
      <c r="A47" s="110"/>
      <c r="B47" s="117" t="s">
        <v>58</v>
      </c>
      <c r="C47" s="194" t="s">
        <v>59</v>
      </c>
      <c r="D47" s="195"/>
      <c r="E47" s="195"/>
      <c r="F47" s="119" t="s">
        <v>24</v>
      </c>
      <c r="G47" s="120"/>
      <c r="H47" s="120"/>
      <c r="I47" s="193">
        <f>'Rozpočet Pol'!G8</f>
        <v>0</v>
      </c>
      <c r="J47" s="193"/>
    </row>
    <row r="48" spans="1:10" ht="25.5" customHeight="1" x14ac:dyDescent="0.2">
      <c r="A48" s="110"/>
      <c r="B48" s="118" t="s">
        <v>60</v>
      </c>
      <c r="C48" s="181" t="s">
        <v>61</v>
      </c>
      <c r="D48" s="182"/>
      <c r="E48" s="182"/>
      <c r="F48" s="121" t="s">
        <v>25</v>
      </c>
      <c r="G48" s="122"/>
      <c r="H48" s="122"/>
      <c r="I48" s="180">
        <f>'Rozpočet Pol'!G11</f>
        <v>0</v>
      </c>
      <c r="J48" s="180"/>
    </row>
    <row r="49" spans="1:10" ht="25.5" customHeight="1" x14ac:dyDescent="0.2">
      <c r="A49" s="111"/>
      <c r="B49" s="114" t="s">
        <v>1</v>
      </c>
      <c r="C49" s="114"/>
      <c r="D49" s="115"/>
      <c r="E49" s="115"/>
      <c r="F49" s="123"/>
      <c r="G49" s="124"/>
      <c r="H49" s="124"/>
      <c r="I49" s="183">
        <f>SUM(I47:I48)</f>
        <v>0</v>
      </c>
      <c r="J49" s="183"/>
    </row>
    <row r="50" spans="1:10" x14ac:dyDescent="0.2">
      <c r="F50" s="84"/>
      <c r="G50" s="84"/>
      <c r="H50" s="84"/>
      <c r="I50" s="84"/>
      <c r="J50" s="84"/>
    </row>
    <row r="51" spans="1:10" x14ac:dyDescent="0.2">
      <c r="F51" s="84"/>
      <c r="G51" s="84"/>
      <c r="H51" s="84"/>
      <c r="I51" s="84"/>
      <c r="J51" s="84"/>
    </row>
    <row r="52" spans="1:10" x14ac:dyDescent="0.2">
      <c r="F52" s="84"/>
      <c r="G52" s="84"/>
      <c r="H52" s="84"/>
      <c r="I52" s="84"/>
      <c r="J52" s="84"/>
    </row>
  </sheetData>
  <sheetProtection algorithmName="SHA-512" hashValue="yFEspCnjM6RKhGzLtSASFs3kAaWG0P1+nJTGJ3ZZ76jJoR0two4I2ZDLKoofIf9ApjPcdsm0DuJ2nz8c1Ap2NQ==" saltValue="Un9ooOuAzwnt39SXna4Ye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18:J18"/>
    <mergeCell ref="E18:F18"/>
    <mergeCell ref="E15:F1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2:J2"/>
    <mergeCell ref="E17:F17"/>
    <mergeCell ref="G16:H16"/>
    <mergeCell ref="G17:H17"/>
    <mergeCell ref="G18:H18"/>
    <mergeCell ref="I17:J17"/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5" t="s">
        <v>6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68" t="s">
        <v>41</v>
      </c>
      <c r="B2" s="67"/>
      <c r="C2" s="227"/>
      <c r="D2" s="227"/>
      <c r="E2" s="227"/>
      <c r="F2" s="227"/>
      <c r="G2" s="228"/>
    </row>
    <row r="3" spans="1:7" ht="24.95" hidden="1" customHeight="1" x14ac:dyDescent="0.2">
      <c r="A3" s="68" t="s">
        <v>7</v>
      </c>
      <c r="B3" s="67"/>
      <c r="C3" s="227"/>
      <c r="D3" s="227"/>
      <c r="E3" s="227"/>
      <c r="F3" s="227"/>
      <c r="G3" s="228"/>
    </row>
    <row r="4" spans="1:7" ht="24.95" hidden="1" customHeight="1" x14ac:dyDescent="0.2">
      <c r="A4" s="68" t="s">
        <v>8</v>
      </c>
      <c r="B4" s="67"/>
      <c r="C4" s="227"/>
      <c r="D4" s="227"/>
      <c r="E4" s="227"/>
      <c r="F4" s="227"/>
      <c r="G4" s="22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"/>
  <sheetViews>
    <sheetView tabSelected="1" workbookViewId="0">
      <selection activeCell="Z45" sqref="Z45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1" t="s">
        <v>6</v>
      </c>
      <c r="B1" s="241"/>
      <c r="C1" s="241"/>
      <c r="D1" s="241"/>
      <c r="E1" s="241"/>
      <c r="F1" s="241"/>
      <c r="G1" s="241"/>
      <c r="AE1" t="s">
        <v>65</v>
      </c>
    </row>
    <row r="2" spans="1:60" ht="24.95" customHeight="1" x14ac:dyDescent="0.2">
      <c r="A2" s="129" t="s">
        <v>64</v>
      </c>
      <c r="B2" s="127"/>
      <c r="C2" s="242" t="s">
        <v>46</v>
      </c>
      <c r="D2" s="243"/>
      <c r="E2" s="243"/>
      <c r="F2" s="243"/>
      <c r="G2" s="244"/>
      <c r="AE2" t="s">
        <v>66</v>
      </c>
    </row>
    <row r="3" spans="1:60" ht="24.95" customHeight="1" x14ac:dyDescent="0.2">
      <c r="A3" s="130" t="s">
        <v>7</v>
      </c>
      <c r="B3" s="128"/>
      <c r="C3" s="245" t="s">
        <v>43</v>
      </c>
      <c r="D3" s="246"/>
      <c r="E3" s="246"/>
      <c r="F3" s="246"/>
      <c r="G3" s="247"/>
      <c r="AE3" t="s">
        <v>67</v>
      </c>
    </row>
    <row r="4" spans="1:60" ht="24.95" hidden="1" customHeight="1" x14ac:dyDescent="0.2">
      <c r="A4" s="130" t="s">
        <v>8</v>
      </c>
      <c r="B4" s="128"/>
      <c r="C4" s="245"/>
      <c r="D4" s="246"/>
      <c r="E4" s="246"/>
      <c r="F4" s="246"/>
      <c r="G4" s="247"/>
      <c r="AE4" t="s">
        <v>68</v>
      </c>
    </row>
    <row r="5" spans="1:60" hidden="1" x14ac:dyDescent="0.2">
      <c r="A5" s="131" t="s">
        <v>69</v>
      </c>
      <c r="B5" s="132"/>
      <c r="C5" s="132"/>
      <c r="D5" s="133"/>
      <c r="E5" s="133"/>
      <c r="F5" s="133"/>
      <c r="G5" s="134"/>
      <c r="AE5" t="s">
        <v>70</v>
      </c>
    </row>
    <row r="7" spans="1:60" ht="38.25" x14ac:dyDescent="0.2">
      <c r="A7" s="139" t="s">
        <v>71</v>
      </c>
      <c r="B7" s="140" t="s">
        <v>72</v>
      </c>
      <c r="C7" s="140" t="s">
        <v>73</v>
      </c>
      <c r="D7" s="139" t="s">
        <v>74</v>
      </c>
      <c r="E7" s="139" t="s">
        <v>75</v>
      </c>
      <c r="F7" s="135" t="s">
        <v>76</v>
      </c>
      <c r="G7" s="154" t="s">
        <v>28</v>
      </c>
      <c r="H7" s="155" t="s">
        <v>29</v>
      </c>
      <c r="I7" s="155" t="s">
        <v>77</v>
      </c>
      <c r="J7" s="155" t="s">
        <v>30</v>
      </c>
      <c r="K7" s="155" t="s">
        <v>78</v>
      </c>
      <c r="L7" s="155" t="s">
        <v>79</v>
      </c>
      <c r="M7" s="155" t="s">
        <v>80</v>
      </c>
      <c r="N7" s="155" t="s">
        <v>81</v>
      </c>
      <c r="O7" s="155" t="s">
        <v>82</v>
      </c>
      <c r="P7" s="155" t="s">
        <v>83</v>
      </c>
      <c r="Q7" s="155" t="s">
        <v>84</v>
      </c>
      <c r="R7" s="155" t="s">
        <v>85</v>
      </c>
      <c r="S7" s="155" t="s">
        <v>86</v>
      </c>
      <c r="T7" s="155" t="s">
        <v>87</v>
      </c>
      <c r="U7" s="142" t="s">
        <v>88</v>
      </c>
    </row>
    <row r="8" spans="1:60" x14ac:dyDescent="0.2">
      <c r="A8" s="156" t="s">
        <v>89</v>
      </c>
      <c r="B8" s="157" t="s">
        <v>58</v>
      </c>
      <c r="C8" s="158" t="s">
        <v>59</v>
      </c>
      <c r="D8" s="159"/>
      <c r="E8" s="160"/>
      <c r="F8" s="161"/>
      <c r="G8" s="161">
        <f>SUMIF(AE9:AE10,"&lt;&gt;NOR",G9:G10)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41"/>
      <c r="O8" s="141">
        <f>SUM(O9:O10)</f>
        <v>0.26361000000000001</v>
      </c>
      <c r="P8" s="141"/>
      <c r="Q8" s="141">
        <f>SUM(Q9:Q10)</f>
        <v>0</v>
      </c>
      <c r="R8" s="141"/>
      <c r="S8" s="141"/>
      <c r="T8" s="156"/>
      <c r="U8" s="141">
        <f>SUM(U9:U10)</f>
        <v>104.91</v>
      </c>
      <c r="AE8" t="s">
        <v>90</v>
      </c>
    </row>
    <row r="9" spans="1:60" outlineLevel="1" x14ac:dyDescent="0.2">
      <c r="A9" s="137">
        <v>1</v>
      </c>
      <c r="B9" s="137" t="s">
        <v>91</v>
      </c>
      <c r="C9" s="173" t="s">
        <v>92</v>
      </c>
      <c r="D9" s="143" t="s">
        <v>93</v>
      </c>
      <c r="E9" s="149">
        <v>909</v>
      </c>
      <c r="F9" s="151">
        <f>H9+J9</f>
        <v>0</v>
      </c>
      <c r="G9" s="152">
        <f>ROUND(E9*F9,2)</f>
        <v>0</v>
      </c>
      <c r="H9" s="152"/>
      <c r="I9" s="152">
        <f>ROUND(E9*H9,2)</f>
        <v>0</v>
      </c>
      <c r="J9" s="152"/>
      <c r="K9" s="152">
        <f>ROUND(E9*J9,2)</f>
        <v>0</v>
      </c>
      <c r="L9" s="152">
        <v>21</v>
      </c>
      <c r="M9" s="152">
        <f>G9*(1+L9/100)</f>
        <v>0</v>
      </c>
      <c r="N9" s="144">
        <v>0</v>
      </c>
      <c r="O9" s="144">
        <f>ROUND(E9*N9,5)</f>
        <v>0</v>
      </c>
      <c r="P9" s="144">
        <v>0</v>
      </c>
      <c r="Q9" s="144">
        <f>ROUND(E9*P9,5)</f>
        <v>0</v>
      </c>
      <c r="R9" s="144"/>
      <c r="S9" s="144"/>
      <c r="T9" s="145">
        <v>1.35E-2</v>
      </c>
      <c r="U9" s="144">
        <f>ROUND(E9*T9,2)</f>
        <v>12.27</v>
      </c>
      <c r="V9" s="136"/>
      <c r="W9" s="136"/>
      <c r="X9" s="136"/>
      <c r="Y9" s="136"/>
      <c r="Z9" s="136"/>
      <c r="AA9" s="136"/>
      <c r="AB9" s="136"/>
      <c r="AC9" s="136"/>
      <c r="AD9" s="136"/>
      <c r="AE9" s="136" t="s">
        <v>94</v>
      </c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37">
        <v>2</v>
      </c>
      <c r="B10" s="137" t="s">
        <v>95</v>
      </c>
      <c r="C10" s="173" t="s">
        <v>96</v>
      </c>
      <c r="D10" s="143" t="s">
        <v>93</v>
      </c>
      <c r="E10" s="149">
        <v>909</v>
      </c>
      <c r="F10" s="151">
        <f>H10+J10</f>
        <v>0</v>
      </c>
      <c r="G10" s="152">
        <f>ROUND(E10*F10,2)</f>
        <v>0</v>
      </c>
      <c r="H10" s="152"/>
      <c r="I10" s="152">
        <f>ROUND(E10*H10,2)</f>
        <v>0</v>
      </c>
      <c r="J10" s="152"/>
      <c r="K10" s="152">
        <f>ROUND(E10*J10,2)</f>
        <v>0</v>
      </c>
      <c r="L10" s="152">
        <v>21</v>
      </c>
      <c r="M10" s="152">
        <f>G10*(1+L10/100)</f>
        <v>0</v>
      </c>
      <c r="N10" s="144">
        <v>2.9E-4</v>
      </c>
      <c r="O10" s="144">
        <f>ROUND(E10*N10,5)</f>
        <v>0.26361000000000001</v>
      </c>
      <c r="P10" s="144">
        <v>0</v>
      </c>
      <c r="Q10" s="144">
        <f>ROUND(E10*P10,5)</f>
        <v>0</v>
      </c>
      <c r="R10" s="144"/>
      <c r="S10" s="144"/>
      <c r="T10" s="145">
        <v>0.10191</v>
      </c>
      <c r="U10" s="144">
        <f>ROUND(E10*T10,2)</f>
        <v>92.64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 t="s">
        <v>94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x14ac:dyDescent="0.2">
      <c r="A11" s="138" t="s">
        <v>89</v>
      </c>
      <c r="B11" s="138" t="s">
        <v>60</v>
      </c>
      <c r="C11" s="174" t="s">
        <v>61</v>
      </c>
      <c r="D11" s="146"/>
      <c r="E11" s="150"/>
      <c r="F11" s="153"/>
      <c r="G11" s="153">
        <f>SUMIF(AE12:AE37,"&lt;&gt;NOR",G12:G37)</f>
        <v>0</v>
      </c>
      <c r="H11" s="153"/>
      <c r="I11" s="153">
        <f>SUM(I12:I37)</f>
        <v>0</v>
      </c>
      <c r="J11" s="153"/>
      <c r="K11" s="153">
        <f>SUM(K12:K37)</f>
        <v>0</v>
      </c>
      <c r="L11" s="153"/>
      <c r="M11" s="153">
        <f>SUM(M12:M37)</f>
        <v>0</v>
      </c>
      <c r="N11" s="147"/>
      <c r="O11" s="147">
        <f>SUM(O12:O37)</f>
        <v>0.31365000000000004</v>
      </c>
      <c r="P11" s="147"/>
      <c r="Q11" s="147">
        <f>SUM(Q12:Q37)</f>
        <v>0</v>
      </c>
      <c r="R11" s="147"/>
      <c r="S11" s="147"/>
      <c r="T11" s="148"/>
      <c r="U11" s="147">
        <f>SUM(U12:U37)</f>
        <v>156.28</v>
      </c>
      <c r="AE11" t="s">
        <v>90</v>
      </c>
    </row>
    <row r="12" spans="1:60" outlineLevel="1" x14ac:dyDescent="0.2">
      <c r="A12" s="137">
        <v>3</v>
      </c>
      <c r="B12" s="137" t="s">
        <v>138</v>
      </c>
      <c r="C12" s="173" t="s">
        <v>97</v>
      </c>
      <c r="D12" s="143" t="s">
        <v>98</v>
      </c>
      <c r="E12" s="149">
        <v>138</v>
      </c>
      <c r="F12" s="151">
        <f t="shared" ref="F12:F37" si="0">H12+J12</f>
        <v>0</v>
      </c>
      <c r="G12" s="152">
        <f t="shared" ref="G12:G37" si="1">ROUND(E12*F12,2)</f>
        <v>0</v>
      </c>
      <c r="H12" s="152"/>
      <c r="I12" s="152">
        <f t="shared" ref="I12:I37" si="2">ROUND(E12*H12,2)</f>
        <v>0</v>
      </c>
      <c r="J12" s="152"/>
      <c r="K12" s="152">
        <f t="shared" ref="K12:K37" si="3">ROUND(E12*J12,2)</f>
        <v>0</v>
      </c>
      <c r="L12" s="152">
        <v>21</v>
      </c>
      <c r="M12" s="152">
        <f t="shared" ref="M12:M37" si="4">G12*(1+L12/100)</f>
        <v>0</v>
      </c>
      <c r="N12" s="144">
        <v>0</v>
      </c>
      <c r="O12" s="144">
        <f t="shared" ref="O12:O37" si="5">ROUND(E12*N12,5)</f>
        <v>0</v>
      </c>
      <c r="P12" s="144">
        <v>0</v>
      </c>
      <c r="Q12" s="144">
        <f t="shared" ref="Q12:Q37" si="6">ROUND(E12*P12,5)</f>
        <v>0</v>
      </c>
      <c r="R12" s="144"/>
      <c r="S12" s="144"/>
      <c r="T12" s="145">
        <v>0.27</v>
      </c>
      <c r="U12" s="144">
        <f t="shared" ref="U12:U37" si="7">ROUND(E12*T12,2)</f>
        <v>37.26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 t="s">
        <v>94</v>
      </c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37">
        <v>4</v>
      </c>
      <c r="B13" s="137" t="s">
        <v>138</v>
      </c>
      <c r="C13" s="173" t="s">
        <v>99</v>
      </c>
      <c r="D13" s="143" t="s">
        <v>98</v>
      </c>
      <c r="E13" s="149">
        <v>1</v>
      </c>
      <c r="F13" s="151">
        <f t="shared" si="0"/>
        <v>0</v>
      </c>
      <c r="G13" s="152">
        <f t="shared" si="1"/>
        <v>0</v>
      </c>
      <c r="H13" s="152"/>
      <c r="I13" s="152">
        <f t="shared" si="2"/>
        <v>0</v>
      </c>
      <c r="J13" s="152"/>
      <c r="K13" s="152">
        <f t="shared" si="3"/>
        <v>0</v>
      </c>
      <c r="L13" s="152">
        <v>21</v>
      </c>
      <c r="M13" s="152">
        <f t="shared" si="4"/>
        <v>0</v>
      </c>
      <c r="N13" s="144">
        <v>0</v>
      </c>
      <c r="O13" s="144">
        <f t="shared" si="5"/>
        <v>0</v>
      </c>
      <c r="P13" s="144">
        <v>0</v>
      </c>
      <c r="Q13" s="144">
        <f t="shared" si="6"/>
        <v>0</v>
      </c>
      <c r="R13" s="144"/>
      <c r="S13" s="144"/>
      <c r="T13" s="145">
        <v>0.27600000000000002</v>
      </c>
      <c r="U13" s="144">
        <f t="shared" si="7"/>
        <v>0.28000000000000003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 t="s">
        <v>94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37">
        <v>5</v>
      </c>
      <c r="B14" s="137" t="s">
        <v>138</v>
      </c>
      <c r="C14" s="173" t="s">
        <v>100</v>
      </c>
      <c r="D14" s="143" t="s">
        <v>98</v>
      </c>
      <c r="E14" s="149">
        <v>139</v>
      </c>
      <c r="F14" s="151">
        <f t="shared" si="0"/>
        <v>0</v>
      </c>
      <c r="G14" s="152">
        <f t="shared" si="1"/>
        <v>0</v>
      </c>
      <c r="H14" s="152"/>
      <c r="I14" s="152">
        <f t="shared" si="2"/>
        <v>0</v>
      </c>
      <c r="J14" s="152"/>
      <c r="K14" s="152">
        <f t="shared" si="3"/>
        <v>0</v>
      </c>
      <c r="L14" s="152">
        <v>21</v>
      </c>
      <c r="M14" s="152">
        <f t="shared" si="4"/>
        <v>0</v>
      </c>
      <c r="N14" s="144">
        <v>0</v>
      </c>
      <c r="O14" s="144">
        <f t="shared" si="5"/>
        <v>0</v>
      </c>
      <c r="P14" s="144">
        <v>0</v>
      </c>
      <c r="Q14" s="144">
        <f t="shared" si="6"/>
        <v>0</v>
      </c>
      <c r="R14" s="144"/>
      <c r="S14" s="144"/>
      <c r="T14" s="145">
        <v>0.44500000000000001</v>
      </c>
      <c r="U14" s="144">
        <f t="shared" si="7"/>
        <v>61.86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 t="s">
        <v>94</v>
      </c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37">
        <v>6</v>
      </c>
      <c r="B15" s="137" t="s">
        <v>138</v>
      </c>
      <c r="C15" s="173" t="s">
        <v>101</v>
      </c>
      <c r="D15" s="143" t="s">
        <v>102</v>
      </c>
      <c r="E15" s="149">
        <v>30</v>
      </c>
      <c r="F15" s="151">
        <f t="shared" si="0"/>
        <v>0</v>
      </c>
      <c r="G15" s="152">
        <f t="shared" si="1"/>
        <v>0</v>
      </c>
      <c r="H15" s="152"/>
      <c r="I15" s="152">
        <f t="shared" si="2"/>
        <v>0</v>
      </c>
      <c r="J15" s="152"/>
      <c r="K15" s="152">
        <f t="shared" si="3"/>
        <v>0</v>
      </c>
      <c r="L15" s="152">
        <v>21</v>
      </c>
      <c r="M15" s="152">
        <f t="shared" si="4"/>
        <v>0</v>
      </c>
      <c r="N15" s="144">
        <v>0</v>
      </c>
      <c r="O15" s="144">
        <f t="shared" si="5"/>
        <v>0</v>
      </c>
      <c r="P15" s="144">
        <v>0</v>
      </c>
      <c r="Q15" s="144">
        <f t="shared" si="6"/>
        <v>0</v>
      </c>
      <c r="R15" s="144"/>
      <c r="S15" s="144"/>
      <c r="T15" s="145">
        <v>0.17</v>
      </c>
      <c r="U15" s="144">
        <f t="shared" si="7"/>
        <v>5.0999999999999996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 t="s">
        <v>94</v>
      </c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37">
        <v>7</v>
      </c>
      <c r="B16" s="137" t="s">
        <v>138</v>
      </c>
      <c r="C16" s="173" t="s">
        <v>103</v>
      </c>
      <c r="D16" s="143" t="s">
        <v>98</v>
      </c>
      <c r="E16" s="149">
        <v>16</v>
      </c>
      <c r="F16" s="151">
        <f t="shared" si="0"/>
        <v>0</v>
      </c>
      <c r="G16" s="152">
        <f t="shared" si="1"/>
        <v>0</v>
      </c>
      <c r="H16" s="152"/>
      <c r="I16" s="152">
        <f t="shared" si="2"/>
        <v>0</v>
      </c>
      <c r="J16" s="152"/>
      <c r="K16" s="152">
        <f t="shared" si="3"/>
        <v>0</v>
      </c>
      <c r="L16" s="152">
        <v>21</v>
      </c>
      <c r="M16" s="152">
        <f t="shared" si="4"/>
        <v>0</v>
      </c>
      <c r="N16" s="144">
        <v>0</v>
      </c>
      <c r="O16" s="144">
        <f t="shared" si="5"/>
        <v>0</v>
      </c>
      <c r="P16" s="144">
        <v>0</v>
      </c>
      <c r="Q16" s="144">
        <f t="shared" si="6"/>
        <v>0</v>
      </c>
      <c r="R16" s="144"/>
      <c r="S16" s="144"/>
      <c r="T16" s="145">
        <v>0.15</v>
      </c>
      <c r="U16" s="144">
        <f t="shared" si="7"/>
        <v>2.4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 t="s">
        <v>94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37">
        <v>8</v>
      </c>
      <c r="B17" s="137" t="s">
        <v>138</v>
      </c>
      <c r="C17" s="173" t="s">
        <v>104</v>
      </c>
      <c r="D17" s="143" t="s">
        <v>98</v>
      </c>
      <c r="E17" s="149">
        <v>10</v>
      </c>
      <c r="F17" s="151">
        <f t="shared" si="0"/>
        <v>0</v>
      </c>
      <c r="G17" s="152">
        <f t="shared" si="1"/>
        <v>0</v>
      </c>
      <c r="H17" s="152"/>
      <c r="I17" s="152">
        <f t="shared" si="2"/>
        <v>0</v>
      </c>
      <c r="J17" s="152"/>
      <c r="K17" s="152">
        <f t="shared" si="3"/>
        <v>0</v>
      </c>
      <c r="L17" s="152">
        <v>21</v>
      </c>
      <c r="M17" s="152">
        <f t="shared" si="4"/>
        <v>0</v>
      </c>
      <c r="N17" s="144">
        <v>0</v>
      </c>
      <c r="O17" s="144">
        <f t="shared" si="5"/>
        <v>0</v>
      </c>
      <c r="P17" s="144">
        <v>0</v>
      </c>
      <c r="Q17" s="144">
        <f t="shared" si="6"/>
        <v>0</v>
      </c>
      <c r="R17" s="144"/>
      <c r="S17" s="144"/>
      <c r="T17" s="145">
        <v>0.5</v>
      </c>
      <c r="U17" s="144">
        <f t="shared" si="7"/>
        <v>5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 t="s">
        <v>94</v>
      </c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37">
        <v>9</v>
      </c>
      <c r="B18" s="137" t="s">
        <v>138</v>
      </c>
      <c r="C18" s="173" t="s">
        <v>105</v>
      </c>
      <c r="D18" s="143" t="s">
        <v>98</v>
      </c>
      <c r="E18" s="149">
        <v>80</v>
      </c>
      <c r="F18" s="151">
        <f t="shared" si="0"/>
        <v>0</v>
      </c>
      <c r="G18" s="152">
        <f t="shared" si="1"/>
        <v>0</v>
      </c>
      <c r="H18" s="152"/>
      <c r="I18" s="152">
        <f t="shared" si="2"/>
        <v>0</v>
      </c>
      <c r="J18" s="152"/>
      <c r="K18" s="152">
        <f t="shared" si="3"/>
        <v>0</v>
      </c>
      <c r="L18" s="152">
        <v>21</v>
      </c>
      <c r="M18" s="152">
        <f t="shared" si="4"/>
        <v>0</v>
      </c>
      <c r="N18" s="144">
        <v>0</v>
      </c>
      <c r="O18" s="144">
        <f t="shared" si="5"/>
        <v>0</v>
      </c>
      <c r="P18" s="144">
        <v>0</v>
      </c>
      <c r="Q18" s="144">
        <f t="shared" si="6"/>
        <v>0</v>
      </c>
      <c r="R18" s="144"/>
      <c r="S18" s="144"/>
      <c r="T18" s="145">
        <v>5.0999999999999997E-2</v>
      </c>
      <c r="U18" s="144">
        <f t="shared" si="7"/>
        <v>4.08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 t="s">
        <v>94</v>
      </c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37">
        <v>10</v>
      </c>
      <c r="B19" s="137" t="s">
        <v>138</v>
      </c>
      <c r="C19" s="173" t="s">
        <v>106</v>
      </c>
      <c r="D19" s="143" t="s">
        <v>98</v>
      </c>
      <c r="E19" s="149">
        <v>462</v>
      </c>
      <c r="F19" s="151">
        <f t="shared" si="0"/>
        <v>0</v>
      </c>
      <c r="G19" s="152">
        <f t="shared" si="1"/>
        <v>0</v>
      </c>
      <c r="H19" s="152"/>
      <c r="I19" s="152">
        <f t="shared" si="2"/>
        <v>0</v>
      </c>
      <c r="J19" s="152"/>
      <c r="K19" s="152">
        <f t="shared" si="3"/>
        <v>0</v>
      </c>
      <c r="L19" s="152">
        <v>21</v>
      </c>
      <c r="M19" s="152">
        <f t="shared" si="4"/>
        <v>0</v>
      </c>
      <c r="N19" s="144">
        <v>0</v>
      </c>
      <c r="O19" s="144">
        <f t="shared" si="5"/>
        <v>0</v>
      </c>
      <c r="P19" s="144">
        <v>0</v>
      </c>
      <c r="Q19" s="144">
        <f t="shared" si="6"/>
        <v>0</v>
      </c>
      <c r="R19" s="144"/>
      <c r="S19" s="144"/>
      <c r="T19" s="145">
        <v>7.0000000000000007E-2</v>
      </c>
      <c r="U19" s="144">
        <f t="shared" si="7"/>
        <v>32.340000000000003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 t="s">
        <v>94</v>
      </c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37">
        <v>11</v>
      </c>
      <c r="B20" s="137" t="s">
        <v>138</v>
      </c>
      <c r="C20" s="173" t="s">
        <v>107</v>
      </c>
      <c r="D20" s="143" t="s">
        <v>102</v>
      </c>
      <c r="E20" s="149">
        <v>80</v>
      </c>
      <c r="F20" s="151">
        <f t="shared" si="0"/>
        <v>0</v>
      </c>
      <c r="G20" s="152">
        <f t="shared" si="1"/>
        <v>0</v>
      </c>
      <c r="H20" s="152"/>
      <c r="I20" s="152">
        <f t="shared" si="2"/>
        <v>0</v>
      </c>
      <c r="J20" s="152"/>
      <c r="K20" s="152">
        <f t="shared" si="3"/>
        <v>0</v>
      </c>
      <c r="L20" s="152">
        <v>21</v>
      </c>
      <c r="M20" s="152">
        <f t="shared" si="4"/>
        <v>0</v>
      </c>
      <c r="N20" s="144">
        <v>0</v>
      </c>
      <c r="O20" s="144">
        <f t="shared" si="5"/>
        <v>0</v>
      </c>
      <c r="P20" s="144">
        <v>0</v>
      </c>
      <c r="Q20" s="144">
        <f t="shared" si="6"/>
        <v>0</v>
      </c>
      <c r="R20" s="144"/>
      <c r="S20" s="144"/>
      <c r="T20" s="145">
        <v>9.955E-2</v>
      </c>
      <c r="U20" s="144">
        <f t="shared" si="7"/>
        <v>7.96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 t="s">
        <v>94</v>
      </c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37">
        <v>12</v>
      </c>
      <c r="B21" s="137" t="s">
        <v>139</v>
      </c>
      <c r="C21" s="173" t="s">
        <v>108</v>
      </c>
      <c r="D21" s="143" t="s">
        <v>98</v>
      </c>
      <c r="E21" s="149">
        <v>62</v>
      </c>
      <c r="F21" s="151">
        <f>H21+J21</f>
        <v>0</v>
      </c>
      <c r="G21" s="152">
        <f t="shared" si="1"/>
        <v>0</v>
      </c>
      <c r="H21" s="152"/>
      <c r="I21" s="152">
        <f t="shared" si="2"/>
        <v>0</v>
      </c>
      <c r="J21" s="152"/>
      <c r="K21" s="152">
        <f t="shared" si="3"/>
        <v>0</v>
      </c>
      <c r="L21" s="152">
        <v>21</v>
      </c>
      <c r="M21" s="152">
        <f t="shared" si="4"/>
        <v>0</v>
      </c>
      <c r="N21" s="144">
        <v>2.5999999999999999E-3</v>
      </c>
      <c r="O21" s="144">
        <f t="shared" si="5"/>
        <v>0.16120000000000001</v>
      </c>
      <c r="P21" s="144">
        <v>0</v>
      </c>
      <c r="Q21" s="144">
        <f t="shared" si="6"/>
        <v>0</v>
      </c>
      <c r="R21" s="144"/>
      <c r="S21" s="144"/>
      <c r="T21" s="145">
        <v>0</v>
      </c>
      <c r="U21" s="144">
        <f t="shared" si="7"/>
        <v>0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 t="s">
        <v>109</v>
      </c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37">
        <v>13</v>
      </c>
      <c r="B22" s="137" t="s">
        <v>139</v>
      </c>
      <c r="C22" s="173" t="s">
        <v>110</v>
      </c>
      <c r="D22" s="143" t="s">
        <v>98</v>
      </c>
      <c r="E22" s="149">
        <v>24</v>
      </c>
      <c r="F22" s="151">
        <f t="shared" si="0"/>
        <v>0</v>
      </c>
      <c r="G22" s="152">
        <f t="shared" si="1"/>
        <v>0</v>
      </c>
      <c r="H22" s="152"/>
      <c r="I22" s="152">
        <f t="shared" si="2"/>
        <v>0</v>
      </c>
      <c r="J22" s="152"/>
      <c r="K22" s="152">
        <f t="shared" si="3"/>
        <v>0</v>
      </c>
      <c r="L22" s="152">
        <v>21</v>
      </c>
      <c r="M22" s="152">
        <f t="shared" si="4"/>
        <v>0</v>
      </c>
      <c r="N22" s="144">
        <v>1E-3</v>
      </c>
      <c r="O22" s="144">
        <f t="shared" si="5"/>
        <v>2.4E-2</v>
      </c>
      <c r="P22" s="144">
        <v>0</v>
      </c>
      <c r="Q22" s="144">
        <f t="shared" si="6"/>
        <v>0</v>
      </c>
      <c r="R22" s="144"/>
      <c r="S22" s="144"/>
      <c r="T22" s="145">
        <v>0</v>
      </c>
      <c r="U22" s="144">
        <f t="shared" si="7"/>
        <v>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 t="s">
        <v>109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37">
        <v>14</v>
      </c>
      <c r="B23" s="137" t="s">
        <v>139</v>
      </c>
      <c r="C23" s="173" t="s">
        <v>111</v>
      </c>
      <c r="D23" s="143" t="s">
        <v>98</v>
      </c>
      <c r="E23" s="149">
        <v>29</v>
      </c>
      <c r="F23" s="151">
        <f t="shared" si="0"/>
        <v>0</v>
      </c>
      <c r="G23" s="152">
        <f t="shared" si="1"/>
        <v>0</v>
      </c>
      <c r="H23" s="152"/>
      <c r="I23" s="152">
        <f t="shared" si="2"/>
        <v>0</v>
      </c>
      <c r="J23" s="152"/>
      <c r="K23" s="152">
        <f t="shared" si="3"/>
        <v>0</v>
      </c>
      <c r="L23" s="152">
        <v>21</v>
      </c>
      <c r="M23" s="152">
        <f t="shared" si="4"/>
        <v>0</v>
      </c>
      <c r="N23" s="144">
        <v>1.8500000000000001E-3</v>
      </c>
      <c r="O23" s="144">
        <f t="shared" si="5"/>
        <v>5.3650000000000003E-2</v>
      </c>
      <c r="P23" s="144">
        <v>0</v>
      </c>
      <c r="Q23" s="144">
        <f t="shared" si="6"/>
        <v>0</v>
      </c>
      <c r="R23" s="144"/>
      <c r="S23" s="144"/>
      <c r="T23" s="145">
        <v>0</v>
      </c>
      <c r="U23" s="144">
        <f t="shared" si="7"/>
        <v>0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 t="s">
        <v>109</v>
      </c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37">
        <v>15</v>
      </c>
      <c r="B24" s="137" t="s">
        <v>139</v>
      </c>
      <c r="C24" s="173" t="s">
        <v>112</v>
      </c>
      <c r="D24" s="143" t="s">
        <v>98</v>
      </c>
      <c r="E24" s="149">
        <v>7</v>
      </c>
      <c r="F24" s="151">
        <f t="shared" si="0"/>
        <v>0</v>
      </c>
      <c r="G24" s="152">
        <f t="shared" si="1"/>
        <v>0</v>
      </c>
      <c r="H24" s="152"/>
      <c r="I24" s="152">
        <f t="shared" si="2"/>
        <v>0</v>
      </c>
      <c r="J24" s="152"/>
      <c r="K24" s="152">
        <f t="shared" si="3"/>
        <v>0</v>
      </c>
      <c r="L24" s="152">
        <v>21</v>
      </c>
      <c r="M24" s="152">
        <f t="shared" si="4"/>
        <v>0</v>
      </c>
      <c r="N24" s="144">
        <v>1.8500000000000001E-3</v>
      </c>
      <c r="O24" s="144">
        <f t="shared" si="5"/>
        <v>1.295E-2</v>
      </c>
      <c r="P24" s="144">
        <v>0</v>
      </c>
      <c r="Q24" s="144">
        <f t="shared" si="6"/>
        <v>0</v>
      </c>
      <c r="R24" s="144"/>
      <c r="S24" s="144"/>
      <c r="T24" s="145">
        <v>0</v>
      </c>
      <c r="U24" s="144">
        <f t="shared" si="7"/>
        <v>0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 t="s">
        <v>109</v>
      </c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37">
        <v>16</v>
      </c>
      <c r="B25" s="137" t="s">
        <v>139</v>
      </c>
      <c r="C25" s="173" t="s">
        <v>113</v>
      </c>
      <c r="D25" s="143" t="s">
        <v>98</v>
      </c>
      <c r="E25" s="149">
        <v>13</v>
      </c>
      <c r="F25" s="151">
        <f>H25+J25</f>
        <v>0</v>
      </c>
      <c r="G25" s="152">
        <f t="shared" si="1"/>
        <v>0</v>
      </c>
      <c r="H25" s="152"/>
      <c r="I25" s="152">
        <f t="shared" si="2"/>
        <v>0</v>
      </c>
      <c r="J25" s="152"/>
      <c r="K25" s="152">
        <f t="shared" si="3"/>
        <v>0</v>
      </c>
      <c r="L25" s="152">
        <v>21</v>
      </c>
      <c r="M25" s="152">
        <f t="shared" si="4"/>
        <v>0</v>
      </c>
      <c r="N25" s="144">
        <v>2.5000000000000001E-3</v>
      </c>
      <c r="O25" s="144">
        <f t="shared" si="5"/>
        <v>3.2500000000000001E-2</v>
      </c>
      <c r="P25" s="144">
        <v>0</v>
      </c>
      <c r="Q25" s="144">
        <f t="shared" si="6"/>
        <v>0</v>
      </c>
      <c r="R25" s="144"/>
      <c r="S25" s="144"/>
      <c r="T25" s="145">
        <v>0</v>
      </c>
      <c r="U25" s="144">
        <f t="shared" si="7"/>
        <v>0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 t="s">
        <v>109</v>
      </c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37">
        <v>17</v>
      </c>
      <c r="B26" s="137" t="s">
        <v>139</v>
      </c>
      <c r="C26" s="173" t="s">
        <v>114</v>
      </c>
      <c r="D26" s="143" t="s">
        <v>98</v>
      </c>
      <c r="E26" s="149">
        <v>4</v>
      </c>
      <c r="F26" s="151">
        <f t="shared" si="0"/>
        <v>0</v>
      </c>
      <c r="G26" s="152">
        <f t="shared" si="1"/>
        <v>0</v>
      </c>
      <c r="H26" s="152"/>
      <c r="I26" s="152">
        <f t="shared" si="2"/>
        <v>0</v>
      </c>
      <c r="J26" s="152"/>
      <c r="K26" s="152">
        <f t="shared" si="3"/>
        <v>0</v>
      </c>
      <c r="L26" s="152">
        <v>21</v>
      </c>
      <c r="M26" s="152">
        <f t="shared" si="4"/>
        <v>0</v>
      </c>
      <c r="N26" s="144">
        <v>1.9E-3</v>
      </c>
      <c r="O26" s="144">
        <f t="shared" si="5"/>
        <v>7.6E-3</v>
      </c>
      <c r="P26" s="144">
        <v>0</v>
      </c>
      <c r="Q26" s="144">
        <f t="shared" si="6"/>
        <v>0</v>
      </c>
      <c r="R26" s="144"/>
      <c r="S26" s="144"/>
      <c r="T26" s="145">
        <v>0</v>
      </c>
      <c r="U26" s="144">
        <f t="shared" si="7"/>
        <v>0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 t="s">
        <v>109</v>
      </c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37">
        <v>18</v>
      </c>
      <c r="B27" s="137" t="s">
        <v>139</v>
      </c>
      <c r="C27" s="173" t="s">
        <v>115</v>
      </c>
      <c r="D27" s="143" t="s">
        <v>98</v>
      </c>
      <c r="E27" s="149">
        <v>6</v>
      </c>
      <c r="F27" s="151">
        <f t="shared" si="0"/>
        <v>0</v>
      </c>
      <c r="G27" s="152">
        <f t="shared" si="1"/>
        <v>0</v>
      </c>
      <c r="H27" s="152"/>
      <c r="I27" s="152">
        <f t="shared" si="2"/>
        <v>0</v>
      </c>
      <c r="J27" s="152"/>
      <c r="K27" s="152">
        <f t="shared" si="3"/>
        <v>0</v>
      </c>
      <c r="L27" s="152">
        <v>21</v>
      </c>
      <c r="M27" s="152">
        <f t="shared" si="4"/>
        <v>0</v>
      </c>
      <c r="N27" s="144">
        <v>1.4999999999999999E-4</v>
      </c>
      <c r="O27" s="144">
        <f t="shared" si="5"/>
        <v>8.9999999999999998E-4</v>
      </c>
      <c r="P27" s="144">
        <v>0</v>
      </c>
      <c r="Q27" s="144">
        <f t="shared" si="6"/>
        <v>0</v>
      </c>
      <c r="R27" s="144"/>
      <c r="S27" s="144"/>
      <c r="T27" s="145">
        <v>0</v>
      </c>
      <c r="U27" s="144">
        <f t="shared" si="7"/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 t="s">
        <v>109</v>
      </c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37">
        <v>19</v>
      </c>
      <c r="B28" s="137" t="s">
        <v>139</v>
      </c>
      <c r="C28" s="173" t="s">
        <v>116</v>
      </c>
      <c r="D28" s="143" t="s">
        <v>98</v>
      </c>
      <c r="E28" s="149">
        <v>4</v>
      </c>
      <c r="F28" s="151">
        <f t="shared" si="0"/>
        <v>0</v>
      </c>
      <c r="G28" s="152">
        <f t="shared" si="1"/>
        <v>0</v>
      </c>
      <c r="H28" s="152"/>
      <c r="I28" s="152">
        <f t="shared" si="2"/>
        <v>0</v>
      </c>
      <c r="J28" s="152"/>
      <c r="K28" s="152">
        <f t="shared" si="3"/>
        <v>0</v>
      </c>
      <c r="L28" s="152">
        <v>21</v>
      </c>
      <c r="M28" s="152">
        <f t="shared" si="4"/>
        <v>0</v>
      </c>
      <c r="N28" s="144">
        <v>1.0000000000000001E-5</v>
      </c>
      <c r="O28" s="144">
        <f t="shared" si="5"/>
        <v>4.0000000000000003E-5</v>
      </c>
      <c r="P28" s="144">
        <v>0</v>
      </c>
      <c r="Q28" s="144">
        <f t="shared" si="6"/>
        <v>0</v>
      </c>
      <c r="R28" s="144"/>
      <c r="S28" s="144"/>
      <c r="T28" s="145">
        <v>0</v>
      </c>
      <c r="U28" s="144">
        <f t="shared" si="7"/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 t="s">
        <v>109</v>
      </c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37">
        <v>20</v>
      </c>
      <c r="B29" s="137" t="s">
        <v>139</v>
      </c>
      <c r="C29" s="173" t="s">
        <v>117</v>
      </c>
      <c r="D29" s="143" t="s">
        <v>102</v>
      </c>
      <c r="E29" s="149">
        <v>80</v>
      </c>
      <c r="F29" s="151">
        <f t="shared" si="0"/>
        <v>0</v>
      </c>
      <c r="G29" s="152">
        <f t="shared" si="1"/>
        <v>0</v>
      </c>
      <c r="H29" s="152"/>
      <c r="I29" s="152">
        <f t="shared" si="2"/>
        <v>0</v>
      </c>
      <c r="J29" s="152"/>
      <c r="K29" s="152">
        <f t="shared" si="3"/>
        <v>0</v>
      </c>
      <c r="L29" s="152">
        <v>21</v>
      </c>
      <c r="M29" s="152">
        <f t="shared" si="4"/>
        <v>0</v>
      </c>
      <c r="N29" s="144">
        <v>1.4999999999999999E-4</v>
      </c>
      <c r="O29" s="144">
        <f t="shared" si="5"/>
        <v>1.2E-2</v>
      </c>
      <c r="P29" s="144">
        <v>0</v>
      </c>
      <c r="Q29" s="144">
        <f t="shared" si="6"/>
        <v>0</v>
      </c>
      <c r="R29" s="144"/>
      <c r="S29" s="144"/>
      <c r="T29" s="145">
        <v>0</v>
      </c>
      <c r="U29" s="144">
        <f t="shared" si="7"/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 t="s">
        <v>109</v>
      </c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37">
        <v>21</v>
      </c>
      <c r="B30" s="137" t="s">
        <v>139</v>
      </c>
      <c r="C30" s="173" t="s">
        <v>118</v>
      </c>
      <c r="D30" s="143" t="s">
        <v>102</v>
      </c>
      <c r="E30" s="149">
        <v>30</v>
      </c>
      <c r="F30" s="151">
        <f t="shared" si="0"/>
        <v>0</v>
      </c>
      <c r="G30" s="152">
        <f t="shared" si="1"/>
        <v>0</v>
      </c>
      <c r="H30" s="152"/>
      <c r="I30" s="152">
        <f t="shared" si="2"/>
        <v>0</v>
      </c>
      <c r="J30" s="152"/>
      <c r="K30" s="152">
        <f t="shared" si="3"/>
        <v>0</v>
      </c>
      <c r="L30" s="152">
        <v>21</v>
      </c>
      <c r="M30" s="152">
        <f t="shared" si="4"/>
        <v>0</v>
      </c>
      <c r="N30" s="144">
        <v>2.3000000000000001E-4</v>
      </c>
      <c r="O30" s="144">
        <f t="shared" si="5"/>
        <v>6.8999999999999999E-3</v>
      </c>
      <c r="P30" s="144">
        <v>0</v>
      </c>
      <c r="Q30" s="144">
        <f t="shared" si="6"/>
        <v>0</v>
      </c>
      <c r="R30" s="144"/>
      <c r="S30" s="144"/>
      <c r="T30" s="145">
        <v>0</v>
      </c>
      <c r="U30" s="144">
        <f t="shared" si="7"/>
        <v>0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 t="s">
        <v>109</v>
      </c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37">
        <v>22</v>
      </c>
      <c r="B31" s="137" t="s">
        <v>139</v>
      </c>
      <c r="C31" s="173" t="s">
        <v>119</v>
      </c>
      <c r="D31" s="143" t="s">
        <v>98</v>
      </c>
      <c r="E31" s="149">
        <v>16</v>
      </c>
      <c r="F31" s="151">
        <f t="shared" si="0"/>
        <v>0</v>
      </c>
      <c r="G31" s="152">
        <f t="shared" si="1"/>
        <v>0</v>
      </c>
      <c r="H31" s="152"/>
      <c r="I31" s="152">
        <f t="shared" si="2"/>
        <v>0</v>
      </c>
      <c r="J31" s="152"/>
      <c r="K31" s="152">
        <f t="shared" si="3"/>
        <v>0</v>
      </c>
      <c r="L31" s="152">
        <v>21</v>
      </c>
      <c r="M31" s="152">
        <f t="shared" si="4"/>
        <v>0</v>
      </c>
      <c r="N31" s="144">
        <v>6.0000000000000002E-5</v>
      </c>
      <c r="O31" s="144">
        <f t="shared" si="5"/>
        <v>9.6000000000000002E-4</v>
      </c>
      <c r="P31" s="144">
        <v>0</v>
      </c>
      <c r="Q31" s="144">
        <f t="shared" si="6"/>
        <v>0</v>
      </c>
      <c r="R31" s="144"/>
      <c r="S31" s="144"/>
      <c r="T31" s="145">
        <v>0</v>
      </c>
      <c r="U31" s="144">
        <f t="shared" si="7"/>
        <v>0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 t="s">
        <v>109</v>
      </c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37">
        <v>23</v>
      </c>
      <c r="B32" s="137" t="s">
        <v>139</v>
      </c>
      <c r="C32" s="173" t="s">
        <v>120</v>
      </c>
      <c r="D32" s="143" t="s">
        <v>121</v>
      </c>
      <c r="E32" s="149">
        <v>1</v>
      </c>
      <c r="F32" s="151">
        <f t="shared" si="0"/>
        <v>0</v>
      </c>
      <c r="G32" s="152">
        <f t="shared" si="1"/>
        <v>0</v>
      </c>
      <c r="H32" s="152"/>
      <c r="I32" s="152">
        <f t="shared" si="2"/>
        <v>0</v>
      </c>
      <c r="J32" s="152"/>
      <c r="K32" s="152">
        <f t="shared" si="3"/>
        <v>0</v>
      </c>
      <c r="L32" s="152">
        <v>21</v>
      </c>
      <c r="M32" s="152">
        <f t="shared" si="4"/>
        <v>0</v>
      </c>
      <c r="N32" s="144">
        <v>9.5E-4</v>
      </c>
      <c r="O32" s="144">
        <f t="shared" si="5"/>
        <v>9.5E-4</v>
      </c>
      <c r="P32" s="144">
        <v>0</v>
      </c>
      <c r="Q32" s="144">
        <f t="shared" si="6"/>
        <v>0</v>
      </c>
      <c r="R32" s="144"/>
      <c r="S32" s="144"/>
      <c r="T32" s="145">
        <v>0</v>
      </c>
      <c r="U32" s="144">
        <f t="shared" si="7"/>
        <v>0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 t="s">
        <v>109</v>
      </c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37">
        <v>24</v>
      </c>
      <c r="B33" s="137" t="s">
        <v>122</v>
      </c>
      <c r="C33" s="173" t="s">
        <v>123</v>
      </c>
      <c r="D33" s="143" t="s">
        <v>124</v>
      </c>
      <c r="E33" s="149">
        <v>15</v>
      </c>
      <c r="F33" s="151">
        <f t="shared" si="0"/>
        <v>0</v>
      </c>
      <c r="G33" s="152">
        <f t="shared" si="1"/>
        <v>0</v>
      </c>
      <c r="H33" s="152"/>
      <c r="I33" s="152">
        <f t="shared" si="2"/>
        <v>0</v>
      </c>
      <c r="J33" s="152"/>
      <c r="K33" s="152">
        <f t="shared" si="3"/>
        <v>0</v>
      </c>
      <c r="L33" s="152">
        <v>21</v>
      </c>
      <c r="M33" s="152">
        <f t="shared" si="4"/>
        <v>0</v>
      </c>
      <c r="N33" s="144">
        <v>0</v>
      </c>
      <c r="O33" s="144">
        <f t="shared" si="5"/>
        <v>0</v>
      </c>
      <c r="P33" s="144">
        <v>0</v>
      </c>
      <c r="Q33" s="144">
        <f t="shared" si="6"/>
        <v>0</v>
      </c>
      <c r="R33" s="144"/>
      <c r="S33" s="144"/>
      <c r="T33" s="145">
        <v>0</v>
      </c>
      <c r="U33" s="144">
        <f t="shared" si="7"/>
        <v>0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 t="s">
        <v>94</v>
      </c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37">
        <v>25</v>
      </c>
      <c r="B34" s="137" t="s">
        <v>125</v>
      </c>
      <c r="C34" s="173" t="s">
        <v>126</v>
      </c>
      <c r="D34" s="143" t="s">
        <v>124</v>
      </c>
      <c r="E34" s="149">
        <v>5</v>
      </c>
      <c r="F34" s="151">
        <f t="shared" si="0"/>
        <v>0</v>
      </c>
      <c r="G34" s="152">
        <f t="shared" si="1"/>
        <v>0</v>
      </c>
      <c r="H34" s="152"/>
      <c r="I34" s="152">
        <f t="shared" si="2"/>
        <v>0</v>
      </c>
      <c r="J34" s="152"/>
      <c r="K34" s="152">
        <f t="shared" si="3"/>
        <v>0</v>
      </c>
      <c r="L34" s="152">
        <v>21</v>
      </c>
      <c r="M34" s="152">
        <f t="shared" si="4"/>
        <v>0</v>
      </c>
      <c r="N34" s="144">
        <v>0</v>
      </c>
      <c r="O34" s="144">
        <f t="shared" si="5"/>
        <v>0</v>
      </c>
      <c r="P34" s="144">
        <v>0</v>
      </c>
      <c r="Q34" s="144">
        <f t="shared" si="6"/>
        <v>0</v>
      </c>
      <c r="R34" s="144"/>
      <c r="S34" s="144"/>
      <c r="T34" s="145">
        <v>0</v>
      </c>
      <c r="U34" s="144">
        <f t="shared" si="7"/>
        <v>0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 t="s">
        <v>94</v>
      </c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37">
        <v>26</v>
      </c>
      <c r="B35" s="137" t="s">
        <v>127</v>
      </c>
      <c r="C35" s="173" t="s">
        <v>128</v>
      </c>
      <c r="D35" s="143" t="s">
        <v>124</v>
      </c>
      <c r="E35" s="149">
        <v>25</v>
      </c>
      <c r="F35" s="151">
        <f t="shared" si="0"/>
        <v>0</v>
      </c>
      <c r="G35" s="152">
        <f t="shared" si="1"/>
        <v>0</v>
      </c>
      <c r="H35" s="152"/>
      <c r="I35" s="152">
        <f t="shared" si="2"/>
        <v>0</v>
      </c>
      <c r="J35" s="152"/>
      <c r="K35" s="152">
        <f t="shared" si="3"/>
        <v>0</v>
      </c>
      <c r="L35" s="152">
        <v>21</v>
      </c>
      <c r="M35" s="152">
        <f t="shared" si="4"/>
        <v>0</v>
      </c>
      <c r="N35" s="144">
        <v>0</v>
      </c>
      <c r="O35" s="144">
        <f t="shared" si="5"/>
        <v>0</v>
      </c>
      <c r="P35" s="144">
        <v>0</v>
      </c>
      <c r="Q35" s="144">
        <f t="shared" si="6"/>
        <v>0</v>
      </c>
      <c r="R35" s="144"/>
      <c r="S35" s="144"/>
      <c r="T35" s="145">
        <v>0</v>
      </c>
      <c r="U35" s="144">
        <f t="shared" si="7"/>
        <v>0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 t="s">
        <v>94</v>
      </c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37">
        <v>27</v>
      </c>
      <c r="B36" s="137" t="s">
        <v>129</v>
      </c>
      <c r="C36" s="173" t="s">
        <v>130</v>
      </c>
      <c r="D36" s="143" t="s">
        <v>124</v>
      </c>
      <c r="E36" s="149">
        <v>40</v>
      </c>
      <c r="F36" s="151">
        <f t="shared" si="0"/>
        <v>0</v>
      </c>
      <c r="G36" s="152">
        <f t="shared" si="1"/>
        <v>0</v>
      </c>
      <c r="H36" s="152"/>
      <c r="I36" s="152">
        <f t="shared" si="2"/>
        <v>0</v>
      </c>
      <c r="J36" s="152"/>
      <c r="K36" s="152">
        <f t="shared" si="3"/>
        <v>0</v>
      </c>
      <c r="L36" s="152">
        <v>21</v>
      </c>
      <c r="M36" s="152">
        <f t="shared" si="4"/>
        <v>0</v>
      </c>
      <c r="N36" s="144">
        <v>0</v>
      </c>
      <c r="O36" s="144">
        <f t="shared" si="5"/>
        <v>0</v>
      </c>
      <c r="P36" s="144">
        <v>0</v>
      </c>
      <c r="Q36" s="144">
        <f t="shared" si="6"/>
        <v>0</v>
      </c>
      <c r="R36" s="144"/>
      <c r="S36" s="144"/>
      <c r="T36" s="145">
        <v>0</v>
      </c>
      <c r="U36" s="144">
        <f t="shared" si="7"/>
        <v>0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 t="s">
        <v>94</v>
      </c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62">
        <v>28</v>
      </c>
      <c r="B37" s="162" t="s">
        <v>131</v>
      </c>
      <c r="C37" s="175" t="s">
        <v>132</v>
      </c>
      <c r="D37" s="163" t="s">
        <v>124</v>
      </c>
      <c r="E37" s="164">
        <v>10</v>
      </c>
      <c r="F37" s="165">
        <f t="shared" si="0"/>
        <v>0</v>
      </c>
      <c r="G37" s="166">
        <f t="shared" si="1"/>
        <v>0</v>
      </c>
      <c r="H37" s="166"/>
      <c r="I37" s="166">
        <f t="shared" si="2"/>
        <v>0</v>
      </c>
      <c r="J37" s="166"/>
      <c r="K37" s="166">
        <f t="shared" si="3"/>
        <v>0</v>
      </c>
      <c r="L37" s="166">
        <v>21</v>
      </c>
      <c r="M37" s="166">
        <f t="shared" si="4"/>
        <v>0</v>
      </c>
      <c r="N37" s="167">
        <v>0</v>
      </c>
      <c r="O37" s="167">
        <f t="shared" si="5"/>
        <v>0</v>
      </c>
      <c r="P37" s="167">
        <v>0</v>
      </c>
      <c r="Q37" s="167">
        <f t="shared" si="6"/>
        <v>0</v>
      </c>
      <c r="R37" s="167"/>
      <c r="S37" s="167"/>
      <c r="T37" s="168">
        <v>0</v>
      </c>
      <c r="U37" s="167">
        <f t="shared" si="7"/>
        <v>0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 t="s">
        <v>94</v>
      </c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x14ac:dyDescent="0.2">
      <c r="A38" s="4"/>
      <c r="B38" s="5" t="s">
        <v>133</v>
      </c>
      <c r="C38" s="176" t="s">
        <v>133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AC38">
        <v>15</v>
      </c>
      <c r="AD38">
        <v>21</v>
      </c>
    </row>
    <row r="39" spans="1:60" x14ac:dyDescent="0.2">
      <c r="A39" s="169"/>
      <c r="B39" s="170" t="s">
        <v>28</v>
      </c>
      <c r="C39" s="177" t="s">
        <v>133</v>
      </c>
      <c r="D39" s="171"/>
      <c r="E39" s="171"/>
      <c r="F39" s="171"/>
      <c r="G39" s="172">
        <f>G8+G11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AC39">
        <f>SUMIF(L7:L37,AC38,G7:G37)</f>
        <v>0</v>
      </c>
      <c r="AD39">
        <f>SUMIF(L7:L37,AD38,G7:G37)</f>
        <v>0</v>
      </c>
      <c r="AE39" t="s">
        <v>134</v>
      </c>
    </row>
    <row r="40" spans="1:60" x14ac:dyDescent="0.2">
      <c r="A40" s="4"/>
      <c r="B40" s="5" t="s">
        <v>133</v>
      </c>
      <c r="C40" s="176" t="s">
        <v>133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60" x14ac:dyDescent="0.2">
      <c r="A41" s="4"/>
      <c r="B41" s="5" t="s">
        <v>133</v>
      </c>
      <c r="C41" s="176" t="s">
        <v>133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60" x14ac:dyDescent="0.2">
      <c r="A42" s="248" t="s">
        <v>135</v>
      </c>
      <c r="B42" s="248"/>
      <c r="C42" s="24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60" x14ac:dyDescent="0.2">
      <c r="A43" s="229"/>
      <c r="B43" s="230"/>
      <c r="C43" s="231"/>
      <c r="D43" s="230"/>
      <c r="E43" s="230"/>
      <c r="F43" s="230"/>
      <c r="G43" s="23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AE43" t="s">
        <v>136</v>
      </c>
    </row>
    <row r="44" spans="1:60" x14ac:dyDescent="0.2">
      <c r="A44" s="233"/>
      <c r="B44" s="234"/>
      <c r="C44" s="235"/>
      <c r="D44" s="234"/>
      <c r="E44" s="234"/>
      <c r="F44" s="234"/>
      <c r="G44" s="23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60" x14ac:dyDescent="0.2">
      <c r="A45" s="233"/>
      <c r="B45" s="234"/>
      <c r="C45" s="235"/>
      <c r="D45" s="234"/>
      <c r="E45" s="234"/>
      <c r="F45" s="234"/>
      <c r="G45" s="23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60" x14ac:dyDescent="0.2">
      <c r="A46" s="233"/>
      <c r="B46" s="234"/>
      <c r="C46" s="235"/>
      <c r="D46" s="234"/>
      <c r="E46" s="234"/>
      <c r="F46" s="234"/>
      <c r="G46" s="2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60" x14ac:dyDescent="0.2">
      <c r="A47" s="237"/>
      <c r="B47" s="238"/>
      <c r="C47" s="239"/>
      <c r="D47" s="238"/>
      <c r="E47" s="238"/>
      <c r="F47" s="238"/>
      <c r="G47" s="24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60" x14ac:dyDescent="0.2">
      <c r="A48" s="4"/>
      <c r="B48" s="5" t="s">
        <v>133</v>
      </c>
      <c r="C48" s="176" t="s">
        <v>133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3:31" x14ac:dyDescent="0.2">
      <c r="C49" s="178"/>
      <c r="AE49" t="s">
        <v>137</v>
      </c>
    </row>
  </sheetData>
  <sheetProtection algorithmName="SHA-512" hashValue="ZLvaBwxK3LjPEN+4h/8xFgzzOzKzf4gZ4fjttrnlhPMQQ+0sRiHLN0GXaIX1kGK9LhqnUgcgO5YkYS5ur1ijxA==" saltValue="BJLT5krAySUTNTn2xm2btA==" spinCount="100000" sheet="1" objects="1" scenarios="1"/>
  <mergeCells count="6">
    <mergeCell ref="A43:G47"/>
    <mergeCell ref="A1:G1"/>
    <mergeCell ref="C2:G2"/>
    <mergeCell ref="C3:G3"/>
    <mergeCell ref="C4:G4"/>
    <mergeCell ref="A42:C42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Sekerová Petra, Bc.</cp:lastModifiedBy>
  <cp:lastPrinted>2014-02-28T09:52:57Z</cp:lastPrinted>
  <dcterms:created xsi:type="dcterms:W3CDTF">2009-04-08T07:15:50Z</dcterms:created>
  <dcterms:modified xsi:type="dcterms:W3CDTF">2023-03-15T12:55:22Z</dcterms:modified>
</cp:coreProperties>
</file>