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Rekapitulace stavby" sheetId="1" r:id="rId1"/>
    <sheet name="001 - Odvodnění areálu st..." sheetId="2" r:id="rId2"/>
    <sheet name="002 - Odvodnění areálu st..." sheetId="3" r:id="rId3"/>
    <sheet name="Pokyny pro vyplnění" sheetId="4" r:id="rId4"/>
  </sheets>
  <definedNames>
    <definedName name="_xlnm._FilterDatabase" localSheetId="1" hidden="1">'001 - Odvodnění areálu st...'!$C$85:$K$85</definedName>
    <definedName name="_xlnm._FilterDatabase" localSheetId="2" hidden="1">'002 - Odvodnění areálu st...'!$C$85:$K$85</definedName>
    <definedName name="_xlnm.Print_Titles" localSheetId="1">'001 - Odvodnění areálu st...'!$85:$85</definedName>
    <definedName name="_xlnm.Print_Titles" localSheetId="2">'002 - Odvodnění areálu st...'!$85:$85</definedName>
    <definedName name="_xlnm.Print_Titles" localSheetId="0">'Rekapitulace stavby'!$49:$49</definedName>
    <definedName name="_xlnm.Print_Area" localSheetId="1">'001 - Odvodnění areálu st...'!$C$4:$J$36,'001 - Odvodnění areálu st...'!$C$42:$J$67,'001 - Odvodnění areálu st...'!$C$73:$K$177</definedName>
    <definedName name="_xlnm.Print_Area" localSheetId="2">'002 - Odvodnění areálu st...'!$C$4:$J$36,'002 - Odvodnění areálu st...'!$C$42:$J$67,'002 - Odvodnění areálu st...'!$C$73:$K$142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<sst xmlns="http://schemas.openxmlformats.org/spreadsheetml/2006/main" count="2262" uniqueCount="501">
  <si>
    <t>Export VZ</t>
  </si>
  <si>
    <t>List obsahuje:</t>
  </si>
  <si>
    <t>3.0</t>
  </si>
  <si>
    <t>ZAMOK</t>
  </si>
  <si>
    <t>False</t>
  </si>
  <si>
    <t>{CB076A7B-39B5-4D74-B62F-1E04898AB0FF}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</si>
  <si>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</si>
  <si>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</si>
  <si>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</si>
  <si>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</si>
  <si>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</si>
  <si>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</si>
  <si>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</si>
  <si>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</si>
  <si>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001316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</si>
  <si>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</si>
  <si>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</si>
  <si>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Odvodnění areálu stadionu FK Poříčí u Trutnova</t>
  </si>
  <si>
    <t>KSO:</t>
  </si>
  <si>
    <t>CC-CZ:</t>
  </si>
  <si>
    <t>Místo:</t>
  </si>
  <si>
    <t xml:space="preserve"> </t>
  </si>
  <si>
    <t>Datum:</t>
  </si>
  <si>
    <t>15.04.2015</t>
  </si>
  <si>
    <t>Zadavatel:</t>
  </si>
  <si>
    <t>IČ:</t>
  </si>
  <si>
    <t>DIČ:</t>
  </si>
  <si>
    <t>Uchazeč:</t>
  </si>
  <si>
    <t>Vyplň údaj</t>
  </si>
  <si>
    <t>Projektant:</t>
  </si>
  <si>
    <t>Ing. Pavel Romášek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</si>
  <si>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</si>
  <si>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</si>
  <si>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</si>
  <si>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</si>
  <si>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</si>
  <si>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</si>
  <si>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</si>
  <si>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</si>
  <si>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</si>
  <si>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</si>
  <si>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</si>
  <si>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</si>
  <si>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</si>
  <si>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</si>
  <si>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</si>
  <si>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</si>
  <si>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</si>
  <si>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</si>
  <si>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</si>
  <si>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</si>
  <si>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</si>
  <si>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</si>
  <si>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</si>
  <si>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</si>
  <si>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</si>
  <si>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</si>
  <si>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</si>
  <si>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</si>
  <si>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</si>
  <si>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</si>
  <si>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</si>
  <si>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</si>
  <si>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</si>
  <si>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</si>
  <si>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</si>
  <si>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</si>
  <si>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</si>
  <si>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</si>
  <si>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</si>
  <si>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</si>
  <si>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001</t>
  </si>
  <si>
    <t>STA</t>
  </si>
  <si>
    <t>1</t>
  </si>
  <si>
    <t>{0F1AD7AB-A3A1-40EF-880A-0155A54A44E1}</t>
  </si>
  <si>
    <t>2</t>
  </si>
  <si>
    <t>002</t>
  </si>
  <si>
    <t>Odvodnění areálu stadionu FK Poříčí u Trutnova - p.p.č. 181/5</t>
  </si>
  <si>
    <t>{63FA159C-D91E-4047-AF48-0D5A2BB834D4}</t>
  </si>
  <si>
    <t>Zpět na list:</t>
  </si>
  <si>
    <t>KRYCÍ LIST SOUPISU</t>
  </si>
  <si>
    <t>Objekt:</t>
  </si>
  <si>
    <t>001 - Odvodnění areálu stadionu FK Poříčí u Trutnova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</si>
  <si>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</si>
  <si>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</si>
  <si>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</si>
  <si>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</si>
  <si>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</si>
  <si>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</si>
  <si>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</si>
  <si>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</si>
  <si>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</si>
  <si>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</si>
  <si>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</si>
  <si>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</si>
  <si>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</si>
  <si>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</si>
  <si>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</si>
  <si>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</si>
  <si>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</si>
  <si>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</si>
  <si>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</si>
  <si>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</si>
  <si>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</si>
  <si>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</si>
  <si>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</si>
  <si>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</si>
  <si>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</si>
  <si>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</si>
  <si>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</si>
  <si>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</si>
  <si>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</si>
  <si>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</si>
  <si>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</si>
  <si>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</si>
  <si>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</si>
  <si>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</si>
  <si>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</si>
  <si>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111103202</t>
  </si>
  <si>
    <t>Kosení ve vegetačním období travního porostu středně hustého</t>
  </si>
  <si>
    <t>ha</t>
  </si>
  <si>
    <t>CS ÚRS 2015 01</t>
  </si>
  <si>
    <t>4</t>
  </si>
  <si>
    <t>-2146962982</t>
  </si>
  <si>
    <t>VV</t>
  </si>
  <si>
    <t>"nad stokou A a příkopyvč. likvidace"  0,31</t>
  </si>
  <si>
    <t>121101101</t>
  </si>
  <si>
    <t>Sejmutí ornice s přemístěním na vzdálenost do 50 m</t>
  </si>
  <si>
    <t>m3</t>
  </si>
  <si>
    <t>-1137718216</t>
  </si>
  <si>
    <t>"potrubí "  56,3*0,7*0,15</t>
  </si>
  <si>
    <t>"příkop"  44,5*2*0,15</t>
  </si>
  <si>
    <t>Součet</t>
  </si>
  <si>
    <t>3</t>
  </si>
  <si>
    <t>124103101</t>
  </si>
  <si>
    <t>Vykopávky do 1000 m3 pro koryta vodotečí v hornině tř. 1 a 2</t>
  </si>
  <si>
    <t>782323328</t>
  </si>
  <si>
    <t>"příkop"  44,5*0,53</t>
  </si>
  <si>
    <t>132201201</t>
  </si>
  <si>
    <t>Hloubení rýh š do 2000 mm v hornině tř. 3 objemu do 100 m3</t>
  </si>
  <si>
    <t>881867555</t>
  </si>
  <si>
    <t>"stoka A"  52*0,7*0,65</t>
  </si>
  <si>
    <t>"stoka B"  20,2*0,7*0,65</t>
  </si>
  <si>
    <t>5</t>
  </si>
  <si>
    <t>133201101</t>
  </si>
  <si>
    <t>Hloubení šachet v hornině tř. 3 objemu do 100 m3</t>
  </si>
  <si>
    <t>-2015921849</t>
  </si>
  <si>
    <t>"2 šachty, 2 objekty"  2*1*1+2*1+1*1*0,5</t>
  </si>
  <si>
    <t>6</t>
  </si>
  <si>
    <t>171101101</t>
  </si>
  <si>
    <t>Uložení sypaniny z hornin soudržných do násypů zhutněných na 95 % PS</t>
  </si>
  <si>
    <t>64</t>
  </si>
  <si>
    <t>2117380066</t>
  </si>
  <si>
    <t>"výkop vodotečí+rýh+jam-zpětný zýsyp"</t>
  </si>
  <si>
    <t>23,585+4,5+32,851-4,102</t>
  </si>
  <si>
    <t>7</t>
  </si>
  <si>
    <t>174101101</t>
  </si>
  <si>
    <t>Zásyp jam, šachet rýh nebo kolem objektů sypaninou se zhutněním</t>
  </si>
  <si>
    <t>1841954639</t>
  </si>
  <si>
    <t>"výkop rýh+šachet-lože-potrubí-šachty-objekty"</t>
  </si>
  <si>
    <t>4,5+32,851-25,779-3,14*(56,3+20,8+1)*0,15*0,15-2*3,14*0,8*0,3*0,3-1,5</t>
  </si>
  <si>
    <t>8</t>
  </si>
  <si>
    <t>181301102</t>
  </si>
  <si>
    <t>Rozprostření ornice tl vrstvy do 150 mm pl do 500 m2 v rovině nebo ve svahu do 1:5</t>
  </si>
  <si>
    <t>m2</t>
  </si>
  <si>
    <t>194130742</t>
  </si>
  <si>
    <t>"potrubí-odečet objektů " (56,3-4)*0,7</t>
  </si>
  <si>
    <t>"příkop"  44,5*2</t>
  </si>
  <si>
    <t>9</t>
  </si>
  <si>
    <t>181411121</t>
  </si>
  <si>
    <t>Založení lučního trávníku výsevem plochy do 1000 m2 v rovině a ve svahu do 1:5</t>
  </si>
  <si>
    <t>-1146277322</t>
  </si>
  <si>
    <t>10</t>
  </si>
  <si>
    <t>M</t>
  </si>
  <si>
    <t>005724720</t>
  </si>
  <si>
    <t>osivo směs travní krajinná - rovinná</t>
  </si>
  <si>
    <t>kg</t>
  </si>
  <si>
    <t>-443658579</t>
  </si>
  <si>
    <t>128,410*0,015</t>
  </si>
  <si>
    <t>11</t>
  </si>
  <si>
    <t>182101101</t>
  </si>
  <si>
    <t>Svahování v zářezech v hornině tř. 1 až 4</t>
  </si>
  <si>
    <t>-1805274931</t>
  </si>
  <si>
    <t>"příkop+nátoky do objektů"  (44,5+3+3)*2,2</t>
  </si>
  <si>
    <t>Zakládání</t>
  </si>
  <si>
    <t>12</t>
  </si>
  <si>
    <t>279113122</t>
  </si>
  <si>
    <t>Základová zeď tl do 200 mm z tvárnic ztraceného bednění včetně výplně z betonu tř. C 12/15</t>
  </si>
  <si>
    <t>946414240</t>
  </si>
  <si>
    <t>"rekonstrukce st. vtoku"  (1,2+1,2+1,2)*0,5</t>
  </si>
  <si>
    <t>Svislé a kompletní konstrukce</t>
  </si>
  <si>
    <t>13</t>
  </si>
  <si>
    <t>358315114R</t>
  </si>
  <si>
    <t xml:space="preserve">Bourání kanalizace z prostého betonu </t>
  </si>
  <si>
    <t>-1244837082</t>
  </si>
  <si>
    <t>"bet. potrubí DN 150"  1,3*0,02</t>
  </si>
  <si>
    <t>"st. vtok"  1*1,2*0,8-0,6*0,6*0,3</t>
  </si>
  <si>
    <t>14</t>
  </si>
  <si>
    <t>389541113</t>
  </si>
  <si>
    <t>Náplň těles filtrů z hrubého drceného kameniva zrnitosti 16-32 mm</t>
  </si>
  <si>
    <t>-72417683</t>
  </si>
  <si>
    <t>"stoka B"</t>
  </si>
  <si>
    <t>(0,7*0,5-3,14*0,15*0,15)*20,8</t>
  </si>
  <si>
    <t>Vodorovné konstrukce</t>
  </si>
  <si>
    <t>451573111</t>
  </si>
  <si>
    <t>Lože pod potrubí otevřený výkop ze štěrkopísku</t>
  </si>
  <si>
    <t>-700978891</t>
  </si>
  <si>
    <t>"potrubí"  0,7*0,1*(56,3+20,8+1)+56,3*(0,7*0,6-3,14*0,15*0,15)</t>
  </si>
  <si>
    <t>"šachty"  2*(1*1*0,15)</t>
  </si>
  <si>
    <t>"objekty"  1,4*1*0,1</t>
  </si>
  <si>
    <t>"žlabovky"  1*0,6*0,1</t>
  </si>
  <si>
    <t>1,2*1,2*0,1</t>
  </si>
  <si>
    <t>16</t>
  </si>
  <si>
    <t>452321161</t>
  </si>
  <si>
    <t>Podkladní desky ze ŽB tř. C 25/30 otevřený výkop</t>
  </si>
  <si>
    <t>1151623768</t>
  </si>
  <si>
    <t>"vtok stoka A a rekonstrukce st. objektu"</t>
  </si>
  <si>
    <t>1*1,4*0,15+1,2*1,2*0,15</t>
  </si>
  <si>
    <t>17</t>
  </si>
  <si>
    <t>461991111</t>
  </si>
  <si>
    <t>Zřízení ochranného opevnění dna a svahů melioračních kanálů z geotextilie, fólie nebo síťoviny</t>
  </si>
  <si>
    <t>1613966363</t>
  </si>
  <si>
    <t>"stoka B"  23*(0,9*2+0,5*2)</t>
  </si>
  <si>
    <t>18</t>
  </si>
  <si>
    <t>6931114201</t>
  </si>
  <si>
    <t xml:space="preserve">textilie netkaná 200 g/m2 </t>
  </si>
  <si>
    <t>-370896597</t>
  </si>
  <si>
    <t>64,4*1,02 'Přepočtené koeficientem množství</t>
  </si>
  <si>
    <t>19</t>
  </si>
  <si>
    <t>465928111</t>
  </si>
  <si>
    <t>Kladení dlažby dna melioračních kanálů ze žlabů hmotnosti do 60 kg na sucho spáry vyplněné pískem</t>
  </si>
  <si>
    <t>kus</t>
  </si>
  <si>
    <t>1282814571</t>
  </si>
  <si>
    <t>"vtok A  "3</t>
  </si>
  <si>
    <t>"st. vtok"  6</t>
  </si>
  <si>
    <t>20</t>
  </si>
  <si>
    <t>592275130</t>
  </si>
  <si>
    <t>tvárnice betonová příkopová 33x59x8 cm</t>
  </si>
  <si>
    <t>1753059814</t>
  </si>
  <si>
    <t>Komunikace pozemní</t>
  </si>
  <si>
    <t>564762111</t>
  </si>
  <si>
    <t>Podklad z vibrovaného štěrku VŠ tl 200 mm</t>
  </si>
  <si>
    <t>235081383</t>
  </si>
  <si>
    <t>"stoka B"  20*0,7</t>
  </si>
  <si>
    <t>Trubní vedení</t>
  </si>
  <si>
    <t>22</t>
  </si>
  <si>
    <t>871373121</t>
  </si>
  <si>
    <t>Montáž kanalizačního potrubí z PVC těsněné gumovým kroužkem otevřený výkop sklon do 20 % DN 300</t>
  </si>
  <si>
    <t>m</t>
  </si>
  <si>
    <t>-1310003626</t>
  </si>
  <si>
    <t>"stoka A+B"  79,1</t>
  </si>
  <si>
    <t>23</t>
  </si>
  <si>
    <t>271871375221R</t>
  </si>
  <si>
    <t>Kanalizační potrubí z tvrdého PVC-systém KG tuhost třídy SN12 DN300 dl. 6 m</t>
  </si>
  <si>
    <t>ks</t>
  </si>
  <si>
    <t>-582407864</t>
  </si>
  <si>
    <t>"stoka A   50,3 m"  9</t>
  </si>
  <si>
    <t>24</t>
  </si>
  <si>
    <t>271871375221R1</t>
  </si>
  <si>
    <t>Kanalizační potrubí z tvrdého PVC-systém KG tuhost třídy SN16 DN300  dl. 6 m</t>
  </si>
  <si>
    <t>1345056886</t>
  </si>
  <si>
    <t>"stoka A 6 m"  1</t>
  </si>
  <si>
    <t>25</t>
  </si>
  <si>
    <t>881-R</t>
  </si>
  <si>
    <t>Kanalizační potrubí drenážní z PP - tuhost třídy SN 8 DN 300</t>
  </si>
  <si>
    <t>-987844959</t>
  </si>
  <si>
    <t>"stoka B"  20,82*1,1</t>
  </si>
  <si>
    <t>26</t>
  </si>
  <si>
    <t>894812377R</t>
  </si>
  <si>
    <t>Kompl. dod. + mtž. plastová šachta DN 600 výška 1,8 m</t>
  </si>
  <si>
    <t>-441779470</t>
  </si>
  <si>
    <t>"stoka A+B"  2</t>
  </si>
  <si>
    <t>27</t>
  </si>
  <si>
    <t>899203111</t>
  </si>
  <si>
    <t>Osazení mříží litinových včetně rámů a košů na bahno hmotnosti nad 100 do 150 kg</t>
  </si>
  <si>
    <t>30831287</t>
  </si>
  <si>
    <t>28</t>
  </si>
  <si>
    <t>28661774R</t>
  </si>
  <si>
    <t>Mříž dešťová obdélníkova ocelová B125</t>
  </si>
  <si>
    <t>-1432115386</t>
  </si>
  <si>
    <t>"stoka A + st. vtok"  0,5*0,35+0,6*1</t>
  </si>
  <si>
    <t>Ostatní konstrukce a práce, bourání</t>
  </si>
  <si>
    <t>29</t>
  </si>
  <si>
    <t>76791-R</t>
  </si>
  <si>
    <t>demontáž  a zpětná montáž oplocení - pletivo</t>
  </si>
  <si>
    <t>174476126</t>
  </si>
  <si>
    <t>"oplocení areálu"  2</t>
  </si>
  <si>
    <t>30</t>
  </si>
  <si>
    <t>919411111R</t>
  </si>
  <si>
    <t>vtokový objekt prefabrikovaný vč. montáže</t>
  </si>
  <si>
    <t>-495091422</t>
  </si>
  <si>
    <t>"stoka A"  1</t>
  </si>
  <si>
    <t>997</t>
  </si>
  <si>
    <t>Přesun sutě</t>
  </si>
  <si>
    <t>31</t>
  </si>
  <si>
    <t>997013501</t>
  </si>
  <si>
    <t>Odvoz suti a vybouraných hmot na skládku nebo meziskládku do 1 km se složením</t>
  </si>
  <si>
    <t>t</t>
  </si>
  <si>
    <t>-178551376</t>
  </si>
  <si>
    <t>32</t>
  </si>
  <si>
    <t>997013509</t>
  </si>
  <si>
    <t>Příplatek k odvozu suti a vybouraných hmot na skládku ZKD 1 km přes 1 km</t>
  </si>
  <si>
    <t>-148189156</t>
  </si>
  <si>
    <t>1,932*5 'Přepočtené koeficientem množství</t>
  </si>
  <si>
    <t>33</t>
  </si>
  <si>
    <t>997013801</t>
  </si>
  <si>
    <t>Poplatek za uložení stavebního betonového odpadu na skládce (skládkovné)</t>
  </si>
  <si>
    <t>-289219800</t>
  </si>
  <si>
    <t>998</t>
  </si>
  <si>
    <t>Přesun hmot</t>
  </si>
  <si>
    <t>34</t>
  </si>
  <si>
    <t>998276101</t>
  </si>
  <si>
    <t>Přesun hmot pro trubní vedení z trub z plastických hmot otevřený výkop</t>
  </si>
  <si>
    <t>-1660686733</t>
  </si>
  <si>
    <t>002 - Odvodnění areálu stadionu FK Poříčí u Trutnova - p.p.č. 181/5</t>
  </si>
  <si>
    <t>8,2*0,15</t>
  </si>
  <si>
    <t>2,15</t>
  </si>
  <si>
    <t>1,59</t>
  </si>
  <si>
    <t>2,28</t>
  </si>
  <si>
    <t>8,2</t>
  </si>
  <si>
    <t>8,2*0,015</t>
  </si>
  <si>
    <t>6,6</t>
  </si>
  <si>
    <t>0,04</t>
  </si>
  <si>
    <t>0,489</t>
  </si>
  <si>
    <t>0,21</t>
  </si>
  <si>
    <t>6,6*1,02</t>
  </si>
  <si>
    <t>0,2</t>
  </si>
  <si>
    <t>0,175</t>
  </si>
  <si>
    <t>0,088*5 'Přepočtené koeficientem množství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</si>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</sst>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4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0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0" fillId="35" borderId="0" xfId="0" applyFill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30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30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13" xfId="0" applyFont="1" applyBorder="1" applyAlignment="1">
      <alignment horizontal="left" vertical="center"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6" xfId="0" applyFont="1" applyBorder="1" applyAlignment="1" applyProtection="1">
      <alignment horizontal="center" vertical="center" wrapText="1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31" fillId="0" borderId="36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Font="1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3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73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996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A75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170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832031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254" t="s">
        <v>0</v>
      </c>
      <c r="B1" s="255"/>
      <c r="C1" s="255"/>
      <c r="D1" s="256" t="s">
        <v>1</v>
      </c>
      <c r="E1" s="255"/>
      <c r="F1" s="255"/>
      <c r="G1" s="255"/>
      <c r="H1" s="255"/>
      <c r="I1" s="255"/>
      <c r="J1" s="255"/>
      <c r="K1" s="257" t="s">
        <v>329</v>
      </c>
      <c r="L1" s="257"/>
      <c r="M1" s="257"/>
      <c r="N1" s="257"/>
      <c r="O1" s="257"/>
      <c r="P1" s="257"/>
      <c r="Q1" s="257"/>
      <c r="R1" s="257"/>
      <c r="S1" s="257"/>
      <c r="T1" s="255"/>
      <c r="U1" s="255"/>
      <c r="V1" s="255"/>
      <c r="W1" s="257" t="s">
        <v>330</v>
      </c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4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45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13" t="s">
        <v>14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11"/>
      <c r="AQ5" s="13"/>
      <c r="BE5" s="209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15" t="s">
        <v>17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11"/>
      <c r="AQ6" s="13"/>
      <c r="BE6" s="210"/>
      <c r="BS6" s="6" t="s">
        <v>6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10"/>
      <c r="BS7" s="6" t="s">
        <v>6</v>
      </c>
    </row>
    <row r="8" spans="2:71" s="2" customFormat="1" ht="15" customHeight="1">
      <c r="B8" s="10"/>
      <c r="C8" s="11"/>
      <c r="D8" s="19" t="s">
        <v>20</v>
      </c>
      <c r="E8" s="11"/>
      <c r="F8" s="11"/>
      <c r="G8" s="11"/>
      <c r="H8" s="11"/>
      <c r="I8" s="11"/>
      <c r="J8" s="11"/>
      <c r="K8" s="17" t="s">
        <v>21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22</v>
      </c>
      <c r="AL8" s="11"/>
      <c r="AM8" s="11"/>
      <c r="AN8" s="20" t="s">
        <v>23</v>
      </c>
      <c r="AO8" s="11"/>
      <c r="AP8" s="11"/>
      <c r="AQ8" s="13"/>
      <c r="BE8" s="210"/>
      <c r="BS8" s="6" t="s">
        <v>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10"/>
      <c r="BS9" s="6" t="s">
        <v>6</v>
      </c>
    </row>
    <row r="10" spans="2:71" s="2" customFormat="1" ht="15" customHeight="1">
      <c r="B10" s="10"/>
      <c r="C10" s="11"/>
      <c r="D10" s="19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25</v>
      </c>
      <c r="AL10" s="11"/>
      <c r="AM10" s="11"/>
      <c r="AN10" s="17"/>
      <c r="AO10" s="11"/>
      <c r="AP10" s="11"/>
      <c r="AQ10" s="13"/>
      <c r="BE10" s="210"/>
      <c r="BS10" s="6" t="s">
        <v>6</v>
      </c>
    </row>
    <row r="11" spans="2:71" s="2" customFormat="1" ht="18.75" customHeight="1">
      <c r="B11" s="10"/>
      <c r="C11" s="11"/>
      <c r="D11" s="11"/>
      <c r="E11" s="17" t="s">
        <v>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26</v>
      </c>
      <c r="AL11" s="11"/>
      <c r="AM11" s="11"/>
      <c r="AN11" s="17"/>
      <c r="AO11" s="11"/>
      <c r="AP11" s="11"/>
      <c r="AQ11" s="13"/>
      <c r="BE11" s="210"/>
      <c r="BS11" s="6" t="s">
        <v>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10"/>
      <c r="BS12" s="6" t="s">
        <v>6</v>
      </c>
    </row>
    <row r="13" spans="2:71" s="2" customFormat="1" ht="15" customHeight="1">
      <c r="B13" s="10"/>
      <c r="C13" s="11"/>
      <c r="D13" s="19" t="s">
        <v>27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25</v>
      </c>
      <c r="AL13" s="11"/>
      <c r="AM13" s="11"/>
      <c r="AN13" s="21" t="s">
        <v>28</v>
      </c>
      <c r="AO13" s="11"/>
      <c r="AP13" s="11"/>
      <c r="AQ13" s="13"/>
      <c r="BE13" s="210"/>
      <c r="BS13" s="6" t="s">
        <v>6</v>
      </c>
    </row>
    <row r="14" spans="2:71" s="2" customFormat="1" ht="13.5" customHeight="1">
      <c r="B14" s="10"/>
      <c r="C14" s="11"/>
      <c r="D14" s="11"/>
      <c r="E14" s="216" t="s">
        <v>28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19" t="s">
        <v>26</v>
      </c>
      <c r="AL14" s="11"/>
      <c r="AM14" s="11"/>
      <c r="AN14" s="21" t="s">
        <v>28</v>
      </c>
      <c r="AO14" s="11"/>
      <c r="AP14" s="11"/>
      <c r="AQ14" s="13"/>
      <c r="BE14" s="210"/>
      <c r="BS14" s="6" t="s">
        <v>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10"/>
      <c r="BS15" s="6" t="s">
        <v>4</v>
      </c>
    </row>
    <row r="16" spans="2:71" s="2" customFormat="1" ht="15" customHeight="1">
      <c r="B16" s="10"/>
      <c r="C16" s="11"/>
      <c r="D16" s="19" t="s">
        <v>29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25</v>
      </c>
      <c r="AL16" s="11"/>
      <c r="AM16" s="11"/>
      <c r="AN16" s="17"/>
      <c r="AO16" s="11"/>
      <c r="AP16" s="11"/>
      <c r="AQ16" s="13"/>
      <c r="BE16" s="210"/>
      <c r="BS16" s="6" t="s">
        <v>4</v>
      </c>
    </row>
    <row r="17" spans="2:71" s="2" customFormat="1" ht="18.75" customHeight="1">
      <c r="B17" s="10"/>
      <c r="C17" s="11"/>
      <c r="D17" s="11"/>
      <c r="E17" s="17" t="s">
        <v>30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26</v>
      </c>
      <c r="AL17" s="11"/>
      <c r="AM17" s="11"/>
      <c r="AN17" s="17"/>
      <c r="AO17" s="11"/>
      <c r="AP17" s="11"/>
      <c r="AQ17" s="13"/>
      <c r="BE17" s="210"/>
      <c r="BS17" s="6" t="s">
        <v>31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10"/>
      <c r="BS18" s="6" t="s">
        <v>6</v>
      </c>
    </row>
    <row r="19" spans="2:71" s="2" customFormat="1" ht="15" customHeight="1">
      <c r="B19" s="10"/>
      <c r="C19" s="11"/>
      <c r="D19" s="19" t="s">
        <v>32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10"/>
      <c r="BS19" s="6" t="s">
        <v>6</v>
      </c>
    </row>
    <row r="20" spans="2:71" s="2" customFormat="1" ht="13.5" customHeight="1">
      <c r="B20" s="10"/>
      <c r="C20" s="11"/>
      <c r="D20" s="11"/>
      <c r="E20" s="217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11"/>
      <c r="AP20" s="11"/>
      <c r="AQ20" s="13"/>
      <c r="BE20" s="210"/>
      <c r="BS20" s="6" t="s">
        <v>31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10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10"/>
    </row>
    <row r="23" spans="2:57" s="6" customFormat="1" ht="26.25" customHeight="1">
      <c r="B23" s="23"/>
      <c r="C23" s="24"/>
      <c r="D23" s="25" t="s">
        <v>33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18">
        <f>ROUND($AG$51,2)</f>
        <v>0</v>
      </c>
      <c r="AL23" s="219"/>
      <c r="AM23" s="219"/>
      <c r="AN23" s="219"/>
      <c r="AO23" s="219"/>
      <c r="AP23" s="24"/>
      <c r="AQ23" s="27"/>
      <c r="BE23" s="211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11"/>
    </row>
    <row r="25" spans="2:57" s="6" customFormat="1" ht="12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20" t="s">
        <v>34</v>
      </c>
      <c r="M25" s="221"/>
      <c r="N25" s="221"/>
      <c r="O25" s="221"/>
      <c r="P25" s="24"/>
      <c r="Q25" s="24"/>
      <c r="R25" s="24"/>
      <c r="S25" s="24"/>
      <c r="T25" s="24"/>
      <c r="U25" s="24"/>
      <c r="V25" s="24"/>
      <c r="W25" s="220" t="s">
        <v>35</v>
      </c>
      <c r="X25" s="221"/>
      <c r="Y25" s="221"/>
      <c r="Z25" s="221"/>
      <c r="AA25" s="221"/>
      <c r="AB25" s="221"/>
      <c r="AC25" s="221"/>
      <c r="AD25" s="221"/>
      <c r="AE25" s="221"/>
      <c r="AF25" s="24"/>
      <c r="AG25" s="24"/>
      <c r="AH25" s="24"/>
      <c r="AI25" s="24"/>
      <c r="AJ25" s="24"/>
      <c r="AK25" s="220" t="s">
        <v>36</v>
      </c>
      <c r="AL25" s="221"/>
      <c r="AM25" s="221"/>
      <c r="AN25" s="221"/>
      <c r="AO25" s="221"/>
      <c r="AP25" s="24"/>
      <c r="AQ25" s="27"/>
      <c r="BE25" s="211"/>
    </row>
    <row r="26" spans="2:57" s="6" customFormat="1" ht="15" customHeight="1">
      <c r="B26" s="29"/>
      <c r="C26" s="30"/>
      <c r="D26" s="30" t="s">
        <v>37</v>
      </c>
      <c r="E26" s="30"/>
      <c r="F26" s="30" t="s">
        <v>38</v>
      </c>
      <c r="G26" s="30"/>
      <c r="H26" s="30"/>
      <c r="I26" s="30"/>
      <c r="J26" s="30"/>
      <c r="K26" s="30"/>
      <c r="L26" s="222">
        <v>0.21</v>
      </c>
      <c r="M26" s="223"/>
      <c r="N26" s="223"/>
      <c r="O26" s="223"/>
      <c r="P26" s="30"/>
      <c r="Q26" s="30"/>
      <c r="R26" s="30"/>
      <c r="S26" s="30"/>
      <c r="T26" s="30"/>
      <c r="U26" s="30"/>
      <c r="V26" s="30"/>
      <c r="W26" s="224">
        <f>ROUND($AZ$51,2)</f>
        <v>0</v>
      </c>
      <c r="X26" s="223"/>
      <c r="Y26" s="223"/>
      <c r="Z26" s="223"/>
      <c r="AA26" s="223"/>
      <c r="AB26" s="223"/>
      <c r="AC26" s="223"/>
      <c r="AD26" s="223"/>
      <c r="AE26" s="223"/>
      <c r="AF26" s="30"/>
      <c r="AG26" s="30"/>
      <c r="AH26" s="30"/>
      <c r="AI26" s="30"/>
      <c r="AJ26" s="30"/>
      <c r="AK26" s="224">
        <f>ROUND($AV$51,2)</f>
        <v>0</v>
      </c>
      <c r="AL26" s="223"/>
      <c r="AM26" s="223"/>
      <c r="AN26" s="223"/>
      <c r="AO26" s="223"/>
      <c r="AP26" s="30"/>
      <c r="AQ26" s="31"/>
      <c r="BE26" s="212"/>
    </row>
    <row r="27" spans="2:57" s="6" customFormat="1" ht="15" customHeight="1">
      <c r="B27" s="29"/>
      <c r="C27" s="30"/>
      <c r="D27" s="30"/>
      <c r="E27" s="30"/>
      <c r="F27" s="30" t="s">
        <v>39</v>
      </c>
      <c r="G27" s="30"/>
      <c r="H27" s="30"/>
      <c r="I27" s="30"/>
      <c r="J27" s="30"/>
      <c r="K27" s="30"/>
      <c r="L27" s="222">
        <v>0.15</v>
      </c>
      <c r="M27" s="223"/>
      <c r="N27" s="223"/>
      <c r="O27" s="223"/>
      <c r="P27" s="30"/>
      <c r="Q27" s="30"/>
      <c r="R27" s="30"/>
      <c r="S27" s="30"/>
      <c r="T27" s="30"/>
      <c r="U27" s="30"/>
      <c r="V27" s="30"/>
      <c r="W27" s="224">
        <f>ROUND($BA$51,2)</f>
        <v>0</v>
      </c>
      <c r="X27" s="223"/>
      <c r="Y27" s="223"/>
      <c r="Z27" s="223"/>
      <c r="AA27" s="223"/>
      <c r="AB27" s="223"/>
      <c r="AC27" s="223"/>
      <c r="AD27" s="223"/>
      <c r="AE27" s="223"/>
      <c r="AF27" s="30"/>
      <c r="AG27" s="30"/>
      <c r="AH27" s="30"/>
      <c r="AI27" s="30"/>
      <c r="AJ27" s="30"/>
      <c r="AK27" s="224">
        <f>ROUND($AW$51,2)</f>
        <v>0</v>
      </c>
      <c r="AL27" s="223"/>
      <c r="AM27" s="223"/>
      <c r="AN27" s="223"/>
      <c r="AO27" s="223"/>
      <c r="AP27" s="30"/>
      <c r="AQ27" s="31"/>
      <c r="BE27" s="212"/>
    </row>
    <row r="28" spans="2:57" s="6" customFormat="1" ht="15" customHeight="1" hidden="1">
      <c r="B28" s="29"/>
      <c r="C28" s="30"/>
      <c r="D28" s="30"/>
      <c r="E28" s="30"/>
      <c r="F28" s="30" t="s">
        <v>40</v>
      </c>
      <c r="G28" s="30"/>
      <c r="H28" s="30"/>
      <c r="I28" s="30"/>
      <c r="J28" s="30"/>
      <c r="K28" s="30"/>
      <c r="L28" s="222">
        <v>0.21</v>
      </c>
      <c r="M28" s="223"/>
      <c r="N28" s="223"/>
      <c r="O28" s="223"/>
      <c r="P28" s="30"/>
      <c r="Q28" s="30"/>
      <c r="R28" s="30"/>
      <c r="S28" s="30"/>
      <c r="T28" s="30"/>
      <c r="U28" s="30"/>
      <c r="V28" s="30"/>
      <c r="W28" s="224">
        <f>ROUND($BB$51,2)</f>
        <v>0</v>
      </c>
      <c r="X28" s="223"/>
      <c r="Y28" s="223"/>
      <c r="Z28" s="223"/>
      <c r="AA28" s="223"/>
      <c r="AB28" s="223"/>
      <c r="AC28" s="223"/>
      <c r="AD28" s="223"/>
      <c r="AE28" s="223"/>
      <c r="AF28" s="30"/>
      <c r="AG28" s="30"/>
      <c r="AH28" s="30"/>
      <c r="AI28" s="30"/>
      <c r="AJ28" s="30"/>
      <c r="AK28" s="224">
        <v>0</v>
      </c>
      <c r="AL28" s="223"/>
      <c r="AM28" s="223"/>
      <c r="AN28" s="223"/>
      <c r="AO28" s="223"/>
      <c r="AP28" s="30"/>
      <c r="AQ28" s="31"/>
      <c r="BE28" s="212"/>
    </row>
    <row r="29" spans="2:57" s="6" customFormat="1" ht="15" customHeight="1" hidden="1">
      <c r="B29" s="29"/>
      <c r="C29" s="30"/>
      <c r="D29" s="30"/>
      <c r="E29" s="30"/>
      <c r="F29" s="30" t="s">
        <v>41</v>
      </c>
      <c r="G29" s="30"/>
      <c r="H29" s="30"/>
      <c r="I29" s="30"/>
      <c r="J29" s="30"/>
      <c r="K29" s="30"/>
      <c r="L29" s="222">
        <v>0.15</v>
      </c>
      <c r="M29" s="223"/>
      <c r="N29" s="223"/>
      <c r="O29" s="223"/>
      <c r="P29" s="30"/>
      <c r="Q29" s="30"/>
      <c r="R29" s="30"/>
      <c r="S29" s="30"/>
      <c r="T29" s="30"/>
      <c r="U29" s="30"/>
      <c r="V29" s="30"/>
      <c r="W29" s="224">
        <f>ROUND($BC$51,2)</f>
        <v>0</v>
      </c>
      <c r="X29" s="223"/>
      <c r="Y29" s="223"/>
      <c r="Z29" s="223"/>
      <c r="AA29" s="223"/>
      <c r="AB29" s="223"/>
      <c r="AC29" s="223"/>
      <c r="AD29" s="223"/>
      <c r="AE29" s="223"/>
      <c r="AF29" s="30"/>
      <c r="AG29" s="30"/>
      <c r="AH29" s="30"/>
      <c r="AI29" s="30"/>
      <c r="AJ29" s="30"/>
      <c r="AK29" s="224">
        <v>0</v>
      </c>
      <c r="AL29" s="223"/>
      <c r="AM29" s="223"/>
      <c r="AN29" s="223"/>
      <c r="AO29" s="223"/>
      <c r="AP29" s="30"/>
      <c r="AQ29" s="31"/>
      <c r="BE29" s="212"/>
    </row>
    <row r="30" spans="2:57" s="6" customFormat="1" ht="15" customHeight="1" hidden="1">
      <c r="B30" s="29"/>
      <c r="C30" s="30"/>
      <c r="D30" s="30"/>
      <c r="E30" s="30"/>
      <c r="F30" s="30" t="s">
        <v>42</v>
      </c>
      <c r="G30" s="30"/>
      <c r="H30" s="30"/>
      <c r="I30" s="30"/>
      <c r="J30" s="30"/>
      <c r="K30" s="30"/>
      <c r="L30" s="222">
        <v>0</v>
      </c>
      <c r="M30" s="223"/>
      <c r="N30" s="223"/>
      <c r="O30" s="223"/>
      <c r="P30" s="30"/>
      <c r="Q30" s="30"/>
      <c r="R30" s="30"/>
      <c r="S30" s="30"/>
      <c r="T30" s="30"/>
      <c r="U30" s="30"/>
      <c r="V30" s="30"/>
      <c r="W30" s="224">
        <f>ROUND($BD$51,2)</f>
        <v>0</v>
      </c>
      <c r="X30" s="223"/>
      <c r="Y30" s="223"/>
      <c r="Z30" s="223"/>
      <c r="AA30" s="223"/>
      <c r="AB30" s="223"/>
      <c r="AC30" s="223"/>
      <c r="AD30" s="223"/>
      <c r="AE30" s="223"/>
      <c r="AF30" s="30"/>
      <c r="AG30" s="30"/>
      <c r="AH30" s="30"/>
      <c r="AI30" s="30"/>
      <c r="AJ30" s="30"/>
      <c r="AK30" s="224">
        <v>0</v>
      </c>
      <c r="AL30" s="223"/>
      <c r="AM30" s="223"/>
      <c r="AN30" s="223"/>
      <c r="AO30" s="223"/>
      <c r="AP30" s="30"/>
      <c r="AQ30" s="31"/>
      <c r="BE30" s="212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11"/>
    </row>
    <row r="32" spans="2:57" s="6" customFormat="1" ht="26.25" customHeight="1">
      <c r="B32" s="23"/>
      <c r="C32" s="32"/>
      <c r="D32" s="33" t="s">
        <v>43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44</v>
      </c>
      <c r="U32" s="34"/>
      <c r="V32" s="34"/>
      <c r="W32" s="34"/>
      <c r="X32" s="225" t="s">
        <v>45</v>
      </c>
      <c r="Y32" s="226"/>
      <c r="Z32" s="226"/>
      <c r="AA32" s="226"/>
      <c r="AB32" s="226"/>
      <c r="AC32" s="34"/>
      <c r="AD32" s="34"/>
      <c r="AE32" s="34"/>
      <c r="AF32" s="34"/>
      <c r="AG32" s="34"/>
      <c r="AH32" s="34"/>
      <c r="AI32" s="34"/>
      <c r="AJ32" s="34"/>
      <c r="AK32" s="227">
        <f>SUM($AK$23:$AK$30)</f>
        <v>0</v>
      </c>
      <c r="AL32" s="226"/>
      <c r="AM32" s="226"/>
      <c r="AN32" s="226"/>
      <c r="AO32" s="228"/>
      <c r="AP32" s="32"/>
      <c r="AQ32" s="37"/>
      <c r="BE32" s="211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46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001316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29" t="str">
        <f>$K$6</f>
        <v>Odvodnění areálu stadionu FK Poříčí u Trutnova</v>
      </c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3.5" customHeight="1">
      <c r="B44" s="23"/>
      <c r="C44" s="19" t="s">
        <v>20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22</v>
      </c>
      <c r="AJ44" s="24"/>
      <c r="AK44" s="24"/>
      <c r="AL44" s="24"/>
      <c r="AM44" s="231" t="str">
        <f>IF($AN$8="","",$AN$8)</f>
        <v>15.04.2015</v>
      </c>
      <c r="AN44" s="221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7.25" customHeight="1">
      <c r="B46" s="23"/>
      <c r="C46" s="19" t="s">
        <v>24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29</v>
      </c>
      <c r="AJ46" s="24"/>
      <c r="AK46" s="24"/>
      <c r="AL46" s="24"/>
      <c r="AM46" s="213" t="str">
        <f>IF($E$17="","",$E$17)</f>
        <v>Ing. Pavel Romášek</v>
      </c>
      <c r="AN46" s="221"/>
      <c r="AO46" s="221"/>
      <c r="AP46" s="221"/>
      <c r="AQ46" s="24"/>
      <c r="AR46" s="43"/>
      <c r="AS46" s="232" t="s">
        <v>47</v>
      </c>
      <c r="AT46" s="233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3.5" customHeight="1">
      <c r="B47" s="23"/>
      <c r="C47" s="19" t="s">
        <v>27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34"/>
      <c r="AT47" s="211"/>
      <c r="BD47" s="55"/>
    </row>
    <row r="48" spans="2:56" s="6" customFormat="1" ht="11.2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35"/>
      <c r="AT48" s="221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6" s="6" customFormat="1" ht="30" customHeight="1">
      <c r="B49" s="23"/>
      <c r="C49" s="236" t="s">
        <v>48</v>
      </c>
      <c r="D49" s="226"/>
      <c r="E49" s="226"/>
      <c r="F49" s="226"/>
      <c r="G49" s="226"/>
      <c r="H49" s="34"/>
      <c r="I49" s="237" t="s">
        <v>49</v>
      </c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38" t="s">
        <v>50</v>
      </c>
      <c r="AH49" s="226"/>
      <c r="AI49" s="226"/>
      <c r="AJ49" s="226"/>
      <c r="AK49" s="226"/>
      <c r="AL49" s="226"/>
      <c r="AM49" s="226"/>
      <c r="AN49" s="237" t="s">
        <v>51</v>
      </c>
      <c r="AO49" s="226"/>
      <c r="AP49" s="226"/>
      <c r="AQ49" s="57" t="s">
        <v>52</v>
      </c>
      <c r="AR49" s="43"/>
      <c r="AS49" s="58" t="s">
        <v>53</v>
      </c>
      <c r="AT49" s="59" t="s">
        <v>54</v>
      </c>
      <c r="AU49" s="59" t="s">
        <v>55</v>
      </c>
      <c r="AV49" s="59" t="s">
        <v>56</v>
      </c>
      <c r="AW49" s="59" t="s">
        <v>57</v>
      </c>
      <c r="AX49" s="59" t="s">
        <v>58</v>
      </c>
      <c r="AY49" s="59" t="s">
        <v>59</v>
      </c>
      <c r="AZ49" s="59" t="s">
        <v>60</v>
      </c>
      <c r="BA49" s="59" t="s">
        <v>61</v>
      </c>
      <c r="BB49" s="59" t="s">
        <v>62</v>
      </c>
      <c r="BC49" s="59" t="s">
        <v>63</v>
      </c>
      <c r="BD49" s="60" t="s">
        <v>64</v>
      </c>
    </row>
    <row r="50" spans="2:56" s="6" customFormat="1" ht="11.25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76" s="47" customFormat="1" ht="33" customHeight="1">
      <c r="B51" s="48"/>
      <c r="C51" s="64" t="s">
        <v>65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243">
        <f>ROUND(SUM($AG$52:$AG$53),2)</f>
        <v>0</v>
      </c>
      <c r="AH51" s="244"/>
      <c r="AI51" s="244"/>
      <c r="AJ51" s="244"/>
      <c r="AK51" s="244"/>
      <c r="AL51" s="244"/>
      <c r="AM51" s="244"/>
      <c r="AN51" s="243">
        <f>SUM($AG$51,$AT$51)</f>
        <v>0</v>
      </c>
      <c r="AO51" s="244"/>
      <c r="AP51" s="244"/>
      <c r="AQ51" s="66"/>
      <c r="AR51" s="50"/>
      <c r="AS51" s="67">
        <f>ROUND(SUM($AS$52:$AS$53),2)</f>
        <v>0</v>
      </c>
      <c r="AT51" s="68">
        <f>ROUND(SUM($AV$51:$AW$51),2)</f>
        <v>0</v>
      </c>
      <c r="AU51" s="69">
        <f>ROUND(SUM($AU$52:$AU$53),5)</f>
        <v>0</v>
      </c>
      <c r="AV51" s="68">
        <f>ROUND($AZ$51*$L$26,2)</f>
        <v>0</v>
      </c>
      <c r="AW51" s="68">
        <f>ROUND($BA$51*$L$27,2)</f>
        <v>0</v>
      </c>
      <c r="AX51" s="68">
        <f>ROUND($BB$51*$L$26,2)</f>
        <v>0</v>
      </c>
      <c r="AY51" s="68">
        <f>ROUND($BC$51*$L$27,2)</f>
        <v>0</v>
      </c>
      <c r="AZ51" s="68">
        <f>ROUND(SUM($AZ$52:$AZ$53),2)</f>
        <v>0</v>
      </c>
      <c r="BA51" s="68">
        <f>ROUND(SUM($BA$52:$BA$53),2)</f>
        <v>0</v>
      </c>
      <c r="BB51" s="68">
        <f>ROUND(SUM($BB$52:$BB$53),2)</f>
        <v>0</v>
      </c>
      <c r="BC51" s="68">
        <f>ROUND(SUM($BC$52:$BC$53),2)</f>
        <v>0</v>
      </c>
      <c r="BD51" s="70">
        <f>ROUND(SUM($BD$52:$BD$53),2)</f>
        <v>0</v>
      </c>
      <c r="BS51" s="47" t="s">
        <v>66</v>
      </c>
      <c r="BT51" s="47" t="s">
        <v>67</v>
      </c>
      <c r="BU51" s="71" t="s">
        <v>68</v>
      </c>
      <c r="BV51" s="47" t="s">
        <v>69</v>
      </c>
      <c r="BW51" s="47" t="s">
        <v>5</v>
      </c>
      <c r="BX51" s="47" t="s">
        <v>70</v>
      </c>
    </row>
    <row r="52" spans="1:91" s="72" customFormat="1" ht="27.75" customHeight="1">
      <c r="A52" s="250" t="s">
        <v>331</v>
      </c>
      <c r="B52" s="73"/>
      <c r="C52" s="74"/>
      <c r="D52" s="241" t="s">
        <v>71</v>
      </c>
      <c r="E52" s="242"/>
      <c r="F52" s="242"/>
      <c r="G52" s="242"/>
      <c r="H52" s="242"/>
      <c r="I52" s="74"/>
      <c r="J52" s="241" t="s">
        <v>17</v>
      </c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39">
        <f>'001 - Odvodnění areálu st...'!$J$27</f>
        <v>0</v>
      </c>
      <c r="AH52" s="240"/>
      <c r="AI52" s="240"/>
      <c r="AJ52" s="240"/>
      <c r="AK52" s="240"/>
      <c r="AL52" s="240"/>
      <c r="AM52" s="240"/>
      <c r="AN52" s="239">
        <f>SUM($AG$52,$AT$52)</f>
        <v>0</v>
      </c>
      <c r="AO52" s="240"/>
      <c r="AP52" s="240"/>
      <c r="AQ52" s="75" t="s">
        <v>72</v>
      </c>
      <c r="AR52" s="76"/>
      <c r="AS52" s="77">
        <v>0</v>
      </c>
      <c r="AT52" s="78">
        <f>ROUND(SUM($AV$52:$AW$52),2)</f>
        <v>0</v>
      </c>
      <c r="AU52" s="79">
        <f>'001 - Odvodnění areálu st...'!$P$86</f>
        <v>0</v>
      </c>
      <c r="AV52" s="78">
        <f>'001 - Odvodnění areálu st...'!$J$30</f>
        <v>0</v>
      </c>
      <c r="AW52" s="78">
        <f>'001 - Odvodnění areálu st...'!$J$31</f>
        <v>0</v>
      </c>
      <c r="AX52" s="78">
        <f>'001 - Odvodnění areálu st...'!$J$32</f>
        <v>0</v>
      </c>
      <c r="AY52" s="78">
        <f>'001 - Odvodnění areálu st...'!$J$33</f>
        <v>0</v>
      </c>
      <c r="AZ52" s="78">
        <f>'001 - Odvodnění areálu st...'!$F$30</f>
        <v>0</v>
      </c>
      <c r="BA52" s="78">
        <f>'001 - Odvodnění areálu st...'!$F$31</f>
        <v>0</v>
      </c>
      <c r="BB52" s="78">
        <f>'001 - Odvodnění areálu st...'!$F$32</f>
        <v>0</v>
      </c>
      <c r="BC52" s="78">
        <f>'001 - Odvodnění areálu st...'!$F$33</f>
        <v>0</v>
      </c>
      <c r="BD52" s="80">
        <f>'001 - Odvodnění areálu st...'!$F$34</f>
        <v>0</v>
      </c>
      <c r="BT52" s="72" t="s">
        <v>73</v>
      </c>
      <c r="BV52" s="72" t="s">
        <v>69</v>
      </c>
      <c r="BW52" s="72" t="s">
        <v>74</v>
      </c>
      <c r="BX52" s="72" t="s">
        <v>5</v>
      </c>
      <c r="CM52" s="72" t="s">
        <v>75</v>
      </c>
    </row>
    <row r="53" spans="1:91" s="72" customFormat="1" ht="27.75" customHeight="1">
      <c r="A53" s="250" t="s">
        <v>331</v>
      </c>
      <c r="B53" s="73"/>
      <c r="C53" s="74"/>
      <c r="D53" s="241" t="s">
        <v>76</v>
      </c>
      <c r="E53" s="242"/>
      <c r="F53" s="242"/>
      <c r="G53" s="242"/>
      <c r="H53" s="242"/>
      <c r="I53" s="74"/>
      <c r="J53" s="241" t="s">
        <v>77</v>
      </c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39">
        <f>'002 - Odvodnění areálu st...'!$J$27</f>
        <v>0</v>
      </c>
      <c r="AH53" s="240"/>
      <c r="AI53" s="240"/>
      <c r="AJ53" s="240"/>
      <c r="AK53" s="240"/>
      <c r="AL53" s="240"/>
      <c r="AM53" s="240"/>
      <c r="AN53" s="239">
        <f>SUM($AG$53,$AT$53)</f>
        <v>0</v>
      </c>
      <c r="AO53" s="240"/>
      <c r="AP53" s="240"/>
      <c r="AQ53" s="75" t="s">
        <v>72</v>
      </c>
      <c r="AR53" s="76"/>
      <c r="AS53" s="81">
        <v>0</v>
      </c>
      <c r="AT53" s="82">
        <f>ROUND(SUM($AV$53:$AW$53),2)</f>
        <v>0</v>
      </c>
      <c r="AU53" s="83">
        <f>'002 - Odvodnění areálu st...'!$P$86</f>
        <v>0</v>
      </c>
      <c r="AV53" s="82">
        <f>'002 - Odvodnění areálu st...'!$J$30</f>
        <v>0</v>
      </c>
      <c r="AW53" s="82">
        <f>'002 - Odvodnění areálu st...'!$J$31</f>
        <v>0</v>
      </c>
      <c r="AX53" s="82">
        <f>'002 - Odvodnění areálu st...'!$J$32</f>
        <v>0</v>
      </c>
      <c r="AY53" s="82">
        <f>'002 - Odvodnění areálu st...'!$J$33</f>
        <v>0</v>
      </c>
      <c r="AZ53" s="82">
        <f>'002 - Odvodnění areálu st...'!$F$30</f>
        <v>0</v>
      </c>
      <c r="BA53" s="82">
        <f>'002 - Odvodnění areálu st...'!$F$31</f>
        <v>0</v>
      </c>
      <c r="BB53" s="82">
        <f>'002 - Odvodnění areálu st...'!$F$32</f>
        <v>0</v>
      </c>
      <c r="BC53" s="82">
        <f>'002 - Odvodnění areálu st...'!$F$33</f>
        <v>0</v>
      </c>
      <c r="BD53" s="84">
        <f>'002 - Odvodnění areálu st...'!$F$34</f>
        <v>0</v>
      </c>
      <c r="BT53" s="72" t="s">
        <v>73</v>
      </c>
      <c r="BV53" s="72" t="s">
        <v>69</v>
      </c>
      <c r="BW53" s="72" t="s">
        <v>78</v>
      </c>
      <c r="BX53" s="72" t="s">
        <v>5</v>
      </c>
      <c r="CM53" s="72" t="s">
        <v>75</v>
      </c>
    </row>
    <row r="54" spans="2:44" s="6" customFormat="1" ht="30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01 - Odvodnění areálu st...'!C2" tooltip="001 - Odvodnění areálu st..." display="/"/>
    <hyperlink ref="A53" location="'002 - Odvodnění areálu st...'!C2" tooltip="002 - Odvodnění areálu st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52"/>
      <c r="C1" s="252"/>
      <c r="D1" s="251" t="s">
        <v>1</v>
      </c>
      <c r="E1" s="252"/>
      <c r="F1" s="253" t="s">
        <v>332</v>
      </c>
      <c r="G1" s="258" t="s">
        <v>333</v>
      </c>
      <c r="H1" s="258"/>
      <c r="I1" s="252"/>
      <c r="J1" s="253" t="s">
        <v>334</v>
      </c>
      <c r="K1" s="251" t="s">
        <v>79</v>
      </c>
      <c r="L1" s="253" t="s">
        <v>335</v>
      </c>
      <c r="M1" s="253"/>
      <c r="N1" s="253"/>
      <c r="O1" s="253"/>
      <c r="P1" s="253"/>
      <c r="Q1" s="253"/>
      <c r="R1" s="253"/>
      <c r="S1" s="253"/>
      <c r="T1" s="253"/>
      <c r="U1" s="249"/>
      <c r="V1" s="24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5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2" t="s">
        <v>74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5"/>
      <c r="J3" s="8"/>
      <c r="K3" s="9"/>
      <c r="AT3" s="2" t="s">
        <v>75</v>
      </c>
    </row>
    <row r="4" spans="2:46" s="2" customFormat="1" ht="37.5" customHeight="1">
      <c r="B4" s="10"/>
      <c r="C4" s="11"/>
      <c r="D4" s="12" t="s">
        <v>80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46" t="str">
        <f>'Rekapitulace stavby'!$K$6</f>
        <v>Odvodnění areálu stadionu FK Poříčí u Trutnova</v>
      </c>
      <c r="F7" s="214"/>
      <c r="G7" s="214"/>
      <c r="H7" s="214"/>
      <c r="J7" s="11"/>
      <c r="K7" s="13"/>
    </row>
    <row r="8" spans="2:11" s="6" customFormat="1" ht="13.5" customHeight="1">
      <c r="B8" s="86"/>
      <c r="C8" s="87"/>
      <c r="D8" s="19" t="s">
        <v>81</v>
      </c>
      <c r="E8" s="87"/>
      <c r="F8" s="87"/>
      <c r="G8" s="87"/>
      <c r="H8" s="87"/>
      <c r="J8" s="87"/>
      <c r="K8" s="88"/>
    </row>
    <row r="9" spans="2:11" s="6" customFormat="1" ht="37.5" customHeight="1">
      <c r="B9" s="86"/>
      <c r="C9" s="87"/>
      <c r="D9" s="87"/>
      <c r="E9" s="229" t="s">
        <v>82</v>
      </c>
      <c r="F9" s="247"/>
      <c r="G9" s="247"/>
      <c r="H9" s="247"/>
      <c r="J9" s="87"/>
      <c r="K9" s="88"/>
    </row>
    <row r="10" spans="2:11" s="6" customFormat="1" ht="12" customHeight="1">
      <c r="B10" s="86"/>
      <c r="C10" s="87"/>
      <c r="D10" s="87"/>
      <c r="E10" s="87"/>
      <c r="F10" s="87"/>
      <c r="G10" s="87"/>
      <c r="H10" s="87"/>
      <c r="J10" s="87"/>
      <c r="K10" s="88"/>
    </row>
    <row r="11" spans="2:11" s="6" customFormat="1" ht="15" customHeight="1">
      <c r="B11" s="86"/>
      <c r="C11" s="87"/>
      <c r="D11" s="19" t="s">
        <v>18</v>
      </c>
      <c r="E11" s="87"/>
      <c r="F11" s="17"/>
      <c r="G11" s="87"/>
      <c r="H11" s="87"/>
      <c r="I11" s="89" t="s">
        <v>19</v>
      </c>
      <c r="J11" s="17"/>
      <c r="K11" s="88"/>
    </row>
    <row r="12" spans="2:11" s="6" customFormat="1" ht="15" customHeight="1">
      <c r="B12" s="86"/>
      <c r="C12" s="87"/>
      <c r="D12" s="19" t="s">
        <v>20</v>
      </c>
      <c r="E12" s="87"/>
      <c r="F12" s="17" t="s">
        <v>21</v>
      </c>
      <c r="G12" s="87"/>
      <c r="H12" s="87"/>
      <c r="I12" s="89" t="s">
        <v>22</v>
      </c>
      <c r="J12" s="52" t="str">
        <f>'Rekapitulace stavby'!$AN$8</f>
        <v>15.04.2015</v>
      </c>
      <c r="K12" s="88"/>
    </row>
    <row r="13" spans="2:11" s="6" customFormat="1" ht="11.25" customHeight="1">
      <c r="B13" s="86"/>
      <c r="C13" s="87"/>
      <c r="D13" s="87"/>
      <c r="E13" s="87"/>
      <c r="F13" s="87"/>
      <c r="G13" s="87"/>
      <c r="H13" s="87"/>
      <c r="J13" s="87"/>
      <c r="K13" s="88"/>
    </row>
    <row r="14" spans="2:11" s="6" customFormat="1" ht="15" customHeight="1">
      <c r="B14" s="86"/>
      <c r="C14" s="87"/>
      <c r="D14" s="19" t="s">
        <v>24</v>
      </c>
      <c r="E14" s="87"/>
      <c r="F14" s="87"/>
      <c r="G14" s="87"/>
      <c r="H14" s="87"/>
      <c r="I14" s="89" t="s">
        <v>25</v>
      </c>
      <c r="J14" s="17">
        <f>IF('Rekapitulace stavby'!$AN$10="","",'Rekapitulace stavby'!$AN$10)</f>
      </c>
      <c r="K14" s="88"/>
    </row>
    <row r="15" spans="2:11" s="6" customFormat="1" ht="18" customHeight="1">
      <c r="B15" s="86"/>
      <c r="C15" s="87"/>
      <c r="D15" s="87"/>
      <c r="E15" s="17" t="str">
        <f>IF('Rekapitulace stavby'!$E$11="","",'Rekapitulace stavby'!$E$11)</f>
        <v> </v>
      </c>
      <c r="F15" s="87"/>
      <c r="G15" s="87"/>
      <c r="H15" s="87"/>
      <c r="I15" s="89" t="s">
        <v>26</v>
      </c>
      <c r="J15" s="17">
        <f>IF('Rekapitulace stavby'!$AN$11="","",'Rekapitulace stavby'!$AN$11)</f>
      </c>
      <c r="K15" s="88"/>
    </row>
    <row r="16" spans="2:11" s="6" customFormat="1" ht="7.5" customHeight="1">
      <c r="B16" s="86"/>
      <c r="C16" s="87"/>
      <c r="D16" s="87"/>
      <c r="E16" s="87"/>
      <c r="F16" s="87"/>
      <c r="G16" s="87"/>
      <c r="H16" s="87"/>
      <c r="J16" s="87"/>
      <c r="K16" s="88"/>
    </row>
    <row r="17" spans="2:11" s="6" customFormat="1" ht="15" customHeight="1">
      <c r="B17" s="86"/>
      <c r="C17" s="87"/>
      <c r="D17" s="19" t="s">
        <v>27</v>
      </c>
      <c r="E17" s="87"/>
      <c r="F17" s="87"/>
      <c r="G17" s="87"/>
      <c r="H17" s="87"/>
      <c r="I17" s="89" t="s">
        <v>25</v>
      </c>
      <c r="J17" s="17">
        <f>IF('Rekapitulace stavby'!$AN$13="Vyplň údaj","",IF('Rekapitulace stavby'!$AN$13="","",'Rekapitulace stavby'!$AN$13))</f>
      </c>
      <c r="K17" s="88"/>
    </row>
    <row r="18" spans="2:11" s="6" customFormat="1" ht="18" customHeight="1">
      <c r="B18" s="86"/>
      <c r="C18" s="87"/>
      <c r="D18" s="87"/>
      <c r="E18" s="17">
        <f>IF('Rekapitulace stavby'!$E$14="Vyplň údaj","",IF('Rekapitulace stavby'!$E$14="","",'Rekapitulace stavby'!$E$14))</f>
      </c>
      <c r="F18" s="87"/>
      <c r="G18" s="87"/>
      <c r="H18" s="87"/>
      <c r="I18" s="89" t="s">
        <v>26</v>
      </c>
      <c r="J18" s="17">
        <f>IF('Rekapitulace stavby'!$AN$14="Vyplň údaj","",IF('Rekapitulace stavby'!$AN$14="","",'Rekapitulace stavby'!$AN$14))</f>
      </c>
      <c r="K18" s="88"/>
    </row>
    <row r="19" spans="2:11" s="6" customFormat="1" ht="7.5" customHeight="1">
      <c r="B19" s="86"/>
      <c r="C19" s="87"/>
      <c r="D19" s="87"/>
      <c r="E19" s="87"/>
      <c r="F19" s="87"/>
      <c r="G19" s="87"/>
      <c r="H19" s="87"/>
      <c r="J19" s="87"/>
      <c r="K19" s="88"/>
    </row>
    <row r="20" spans="2:11" s="6" customFormat="1" ht="15" customHeight="1">
      <c r="B20" s="86"/>
      <c r="C20" s="87"/>
      <c r="D20" s="19" t="s">
        <v>29</v>
      </c>
      <c r="E20" s="87"/>
      <c r="F20" s="87"/>
      <c r="G20" s="87"/>
      <c r="H20" s="87"/>
      <c r="I20" s="89" t="s">
        <v>25</v>
      </c>
      <c r="J20" s="17"/>
      <c r="K20" s="88"/>
    </row>
    <row r="21" spans="2:11" s="6" customFormat="1" ht="18" customHeight="1">
      <c r="B21" s="86"/>
      <c r="C21" s="87"/>
      <c r="D21" s="87"/>
      <c r="E21" s="17" t="s">
        <v>30</v>
      </c>
      <c r="F21" s="87"/>
      <c r="G21" s="87"/>
      <c r="H21" s="87"/>
      <c r="I21" s="89" t="s">
        <v>26</v>
      </c>
      <c r="J21" s="17"/>
      <c r="K21" s="88"/>
    </row>
    <row r="22" spans="2:11" s="6" customFormat="1" ht="7.5" customHeight="1">
      <c r="B22" s="86"/>
      <c r="C22" s="87"/>
      <c r="D22" s="87"/>
      <c r="E22" s="87"/>
      <c r="F22" s="87"/>
      <c r="G22" s="87"/>
      <c r="H22" s="87"/>
      <c r="J22" s="87"/>
      <c r="K22" s="88"/>
    </row>
    <row r="23" spans="2:11" s="6" customFormat="1" ht="15" customHeight="1">
      <c r="B23" s="86"/>
      <c r="C23" s="87"/>
      <c r="D23" s="19" t="s">
        <v>32</v>
      </c>
      <c r="E23" s="87"/>
      <c r="F23" s="87"/>
      <c r="G23" s="87"/>
      <c r="H23" s="87"/>
      <c r="J23" s="87"/>
      <c r="K23" s="88"/>
    </row>
    <row r="24" spans="2:11" s="90" customFormat="1" ht="13.5" customHeight="1">
      <c r="B24" s="91"/>
      <c r="C24" s="92"/>
      <c r="D24" s="92"/>
      <c r="E24" s="217"/>
      <c r="F24" s="248"/>
      <c r="G24" s="248"/>
      <c r="H24" s="248"/>
      <c r="J24" s="92"/>
      <c r="K24" s="93"/>
    </row>
    <row r="25" spans="2:11" s="6" customFormat="1" ht="7.5" customHeight="1">
      <c r="B25" s="86"/>
      <c r="C25" s="87"/>
      <c r="D25" s="87"/>
      <c r="E25" s="87"/>
      <c r="F25" s="87"/>
      <c r="G25" s="87"/>
      <c r="H25" s="87"/>
      <c r="J25" s="87"/>
      <c r="K25" s="88"/>
    </row>
    <row r="26" spans="2:11" s="6" customFormat="1" ht="7.5" customHeight="1">
      <c r="B26" s="86"/>
      <c r="C26" s="87"/>
      <c r="D26" s="94"/>
      <c r="E26" s="94"/>
      <c r="F26" s="94"/>
      <c r="G26" s="94"/>
      <c r="H26" s="94"/>
      <c r="I26" s="95"/>
      <c r="J26" s="94"/>
      <c r="K26" s="96"/>
    </row>
    <row r="27" spans="2:11" s="6" customFormat="1" ht="26.25" customHeight="1">
      <c r="B27" s="86"/>
      <c r="C27" s="87"/>
      <c r="D27" s="97" t="s">
        <v>33</v>
      </c>
      <c r="E27" s="87"/>
      <c r="F27" s="87"/>
      <c r="G27" s="87"/>
      <c r="H27" s="87"/>
      <c r="J27" s="65">
        <f>ROUND($J$86,2)</f>
        <v>0</v>
      </c>
      <c r="K27" s="88"/>
    </row>
    <row r="28" spans="2:11" s="6" customFormat="1" ht="7.5" customHeight="1">
      <c r="B28" s="86"/>
      <c r="C28" s="87"/>
      <c r="D28" s="94"/>
      <c r="E28" s="94"/>
      <c r="F28" s="94"/>
      <c r="G28" s="94"/>
      <c r="H28" s="94"/>
      <c r="I28" s="95"/>
      <c r="J28" s="94"/>
      <c r="K28" s="96"/>
    </row>
    <row r="29" spans="2:11" s="6" customFormat="1" ht="15" customHeight="1">
      <c r="B29" s="86"/>
      <c r="C29" s="87"/>
      <c r="D29" s="87"/>
      <c r="E29" s="87"/>
      <c r="F29" s="28" t="s">
        <v>35</v>
      </c>
      <c r="G29" s="87"/>
      <c r="H29" s="87"/>
      <c r="I29" s="98" t="s">
        <v>34</v>
      </c>
      <c r="J29" s="28" t="s">
        <v>36</v>
      </c>
      <c r="K29" s="88"/>
    </row>
    <row r="30" spans="2:11" s="6" customFormat="1" ht="15" customHeight="1">
      <c r="B30" s="86"/>
      <c r="C30" s="87"/>
      <c r="D30" s="30" t="s">
        <v>37</v>
      </c>
      <c r="E30" s="30" t="s">
        <v>38</v>
      </c>
      <c r="F30" s="99">
        <f>ROUND(SUM($BE$86:$BE$177),2)</f>
        <v>0</v>
      </c>
      <c r="G30" s="87"/>
      <c r="H30" s="87"/>
      <c r="I30" s="100">
        <v>0.21</v>
      </c>
      <c r="J30" s="99">
        <f>ROUND(ROUND((SUM($BE$86:$BE$177)),2)*$I$30,2)</f>
        <v>0</v>
      </c>
      <c r="K30" s="88"/>
    </row>
    <row r="31" spans="2:11" s="6" customFormat="1" ht="15" customHeight="1">
      <c r="B31" s="86"/>
      <c r="C31" s="87"/>
      <c r="D31" s="87"/>
      <c r="E31" s="30" t="s">
        <v>39</v>
      </c>
      <c r="F31" s="99">
        <f>ROUND(SUM($BF$86:$BF$177),2)</f>
        <v>0</v>
      </c>
      <c r="G31" s="87"/>
      <c r="H31" s="87"/>
      <c r="I31" s="100">
        <v>0.15</v>
      </c>
      <c r="J31" s="99">
        <f>ROUND(ROUND((SUM($BF$86:$BF$177)),2)*$I$31,2)</f>
        <v>0</v>
      </c>
      <c r="K31" s="88"/>
    </row>
    <row r="32" spans="2:11" s="6" customFormat="1" ht="15" customHeight="1" hidden="1">
      <c r="B32" s="86"/>
      <c r="C32" s="87"/>
      <c r="D32" s="87"/>
      <c r="E32" s="30" t="s">
        <v>40</v>
      </c>
      <c r="F32" s="99">
        <f>ROUND(SUM($BG$86:$BG$177),2)</f>
        <v>0</v>
      </c>
      <c r="G32" s="87"/>
      <c r="H32" s="87"/>
      <c r="I32" s="100">
        <v>0.21</v>
      </c>
      <c r="J32" s="99">
        <v>0</v>
      </c>
      <c r="K32" s="88"/>
    </row>
    <row r="33" spans="2:11" s="6" customFormat="1" ht="15" customHeight="1" hidden="1">
      <c r="B33" s="86"/>
      <c r="C33" s="87"/>
      <c r="D33" s="87"/>
      <c r="E33" s="30" t="s">
        <v>41</v>
      </c>
      <c r="F33" s="99">
        <f>ROUND(SUM($BH$86:$BH$177),2)</f>
        <v>0</v>
      </c>
      <c r="G33" s="87"/>
      <c r="H33" s="87"/>
      <c r="I33" s="100">
        <v>0.15</v>
      </c>
      <c r="J33" s="99">
        <v>0</v>
      </c>
      <c r="K33" s="88"/>
    </row>
    <row r="34" spans="2:11" s="6" customFormat="1" ht="15" customHeight="1" hidden="1">
      <c r="B34" s="86"/>
      <c r="C34" s="87"/>
      <c r="D34" s="87"/>
      <c r="E34" s="30" t="s">
        <v>42</v>
      </c>
      <c r="F34" s="99">
        <f>ROUND(SUM($BI$86:$BI$177),2)</f>
        <v>0</v>
      </c>
      <c r="G34" s="87"/>
      <c r="H34" s="87"/>
      <c r="I34" s="100">
        <v>0</v>
      </c>
      <c r="J34" s="99">
        <v>0</v>
      </c>
      <c r="K34" s="88"/>
    </row>
    <row r="35" spans="2:11" s="6" customFormat="1" ht="7.5" customHeight="1">
      <c r="B35" s="86"/>
      <c r="C35" s="87"/>
      <c r="D35" s="87"/>
      <c r="E35" s="87"/>
      <c r="F35" s="87"/>
      <c r="G35" s="87"/>
      <c r="H35" s="87"/>
      <c r="J35" s="87"/>
      <c r="K35" s="88"/>
    </row>
    <row r="36" spans="2:11" s="6" customFormat="1" ht="26.25" customHeight="1">
      <c r="B36" s="86"/>
      <c r="C36" s="101"/>
      <c r="D36" s="33" t="s">
        <v>43</v>
      </c>
      <c r="E36" s="102"/>
      <c r="F36" s="102"/>
      <c r="G36" s="103" t="s">
        <v>44</v>
      </c>
      <c r="H36" s="35" t="s">
        <v>45</v>
      </c>
      <c r="I36" s="104"/>
      <c r="J36" s="36">
        <f>SUM($J$27:$J$34)</f>
        <v>0</v>
      </c>
      <c r="K36" s="105"/>
    </row>
    <row r="37" spans="2:11" s="6" customFormat="1" ht="15" customHeight="1">
      <c r="B37" s="106"/>
      <c r="C37" s="107"/>
      <c r="D37" s="107"/>
      <c r="E37" s="107"/>
      <c r="F37" s="107"/>
      <c r="G37" s="107"/>
      <c r="H37" s="107"/>
      <c r="I37" s="108"/>
      <c r="J37" s="107"/>
      <c r="K37" s="109"/>
    </row>
    <row r="41" spans="2:11" s="6" customFormat="1" ht="7.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2"/>
    </row>
    <row r="42" spans="2:11" s="6" customFormat="1" ht="37.5" customHeight="1">
      <c r="B42" s="86"/>
      <c r="C42" s="12" t="s">
        <v>83</v>
      </c>
      <c r="D42" s="87"/>
      <c r="E42" s="87"/>
      <c r="F42" s="87"/>
      <c r="G42" s="87"/>
      <c r="H42" s="87"/>
      <c r="J42" s="87"/>
      <c r="K42" s="88"/>
    </row>
    <row r="43" spans="2:11" s="6" customFormat="1" ht="7.5" customHeight="1">
      <c r="B43" s="86"/>
      <c r="C43" s="87"/>
      <c r="D43" s="87"/>
      <c r="E43" s="87"/>
      <c r="F43" s="87"/>
      <c r="G43" s="87"/>
      <c r="H43" s="87"/>
      <c r="J43" s="87"/>
      <c r="K43" s="88"/>
    </row>
    <row r="44" spans="2:11" s="6" customFormat="1" ht="15" customHeight="1">
      <c r="B44" s="86"/>
      <c r="C44" s="19" t="s">
        <v>16</v>
      </c>
      <c r="D44" s="87"/>
      <c r="E44" s="87"/>
      <c r="F44" s="87"/>
      <c r="G44" s="87"/>
      <c r="H44" s="87"/>
      <c r="J44" s="87"/>
      <c r="K44" s="88"/>
    </row>
    <row r="45" spans="2:11" s="6" customFormat="1" ht="14.25" customHeight="1">
      <c r="B45" s="86"/>
      <c r="C45" s="87"/>
      <c r="D45" s="87"/>
      <c r="E45" s="246" t="str">
        <f>$E$7</f>
        <v>Odvodnění areálu stadionu FK Poříčí u Trutnova</v>
      </c>
      <c r="F45" s="247"/>
      <c r="G45" s="247"/>
      <c r="H45" s="247"/>
      <c r="J45" s="87"/>
      <c r="K45" s="88"/>
    </row>
    <row r="46" spans="2:11" s="6" customFormat="1" ht="15" customHeight="1">
      <c r="B46" s="86"/>
      <c r="C46" s="19" t="s">
        <v>81</v>
      </c>
      <c r="D46" s="87"/>
      <c r="E46" s="87"/>
      <c r="F46" s="87"/>
      <c r="G46" s="87"/>
      <c r="H46" s="87"/>
      <c r="J46" s="87"/>
      <c r="K46" s="88"/>
    </row>
    <row r="47" spans="2:11" s="6" customFormat="1" ht="18" customHeight="1">
      <c r="B47" s="86"/>
      <c r="C47" s="87"/>
      <c r="D47" s="87"/>
      <c r="E47" s="229" t="str">
        <f>$E$9</f>
        <v>001 - Odvodnění areálu stadionu FK Poříčí u Trutnova</v>
      </c>
      <c r="F47" s="247"/>
      <c r="G47" s="247"/>
      <c r="H47" s="247"/>
      <c r="J47" s="87"/>
      <c r="K47" s="88"/>
    </row>
    <row r="48" spans="2:11" s="6" customFormat="1" ht="7.5" customHeight="1">
      <c r="B48" s="86"/>
      <c r="C48" s="87"/>
      <c r="D48" s="87"/>
      <c r="E48" s="87"/>
      <c r="F48" s="87"/>
      <c r="G48" s="87"/>
      <c r="H48" s="87"/>
      <c r="J48" s="87"/>
      <c r="K48" s="88"/>
    </row>
    <row r="49" spans="2:11" s="6" customFormat="1" ht="18" customHeight="1">
      <c r="B49" s="86"/>
      <c r="C49" s="19" t="s">
        <v>20</v>
      </c>
      <c r="D49" s="87"/>
      <c r="E49" s="87"/>
      <c r="F49" s="17" t="str">
        <f>$F$12</f>
        <v> </v>
      </c>
      <c r="G49" s="87"/>
      <c r="H49" s="87"/>
      <c r="I49" s="89" t="s">
        <v>22</v>
      </c>
      <c r="J49" s="52" t="str">
        <f>IF($J$12="","",$J$12)</f>
        <v>15.04.2015</v>
      </c>
      <c r="K49" s="88"/>
    </row>
    <row r="50" spans="2:11" s="6" customFormat="1" ht="7.5" customHeight="1">
      <c r="B50" s="86"/>
      <c r="C50" s="87"/>
      <c r="D50" s="87"/>
      <c r="E50" s="87"/>
      <c r="F50" s="87"/>
      <c r="G50" s="87"/>
      <c r="H50" s="87"/>
      <c r="J50" s="87"/>
      <c r="K50" s="88"/>
    </row>
    <row r="51" spans="2:11" s="6" customFormat="1" ht="13.5" customHeight="1">
      <c r="B51" s="86"/>
      <c r="C51" s="19" t="s">
        <v>24</v>
      </c>
      <c r="D51" s="87"/>
      <c r="E51" s="87"/>
      <c r="F51" s="17" t="str">
        <f>$E$15</f>
        <v> </v>
      </c>
      <c r="G51" s="87"/>
      <c r="H51" s="87"/>
      <c r="I51" s="89" t="s">
        <v>29</v>
      </c>
      <c r="J51" s="17" t="str">
        <f>$E$21</f>
        <v>Ing. Pavel Romášek</v>
      </c>
      <c r="K51" s="88"/>
    </row>
    <row r="52" spans="2:11" s="6" customFormat="1" ht="15" customHeight="1">
      <c r="B52" s="86"/>
      <c r="C52" s="19" t="s">
        <v>27</v>
      </c>
      <c r="D52" s="87"/>
      <c r="E52" s="87"/>
      <c r="F52" s="17">
        <f>IF($E$18="","",$E$18)</f>
      </c>
      <c r="G52" s="87"/>
      <c r="H52" s="87"/>
      <c r="J52" s="87"/>
      <c r="K52" s="88"/>
    </row>
    <row r="53" spans="2:11" s="6" customFormat="1" ht="11.25" customHeight="1">
      <c r="B53" s="86"/>
      <c r="C53" s="87"/>
      <c r="D53" s="87"/>
      <c r="E53" s="87"/>
      <c r="F53" s="87"/>
      <c r="G53" s="87"/>
      <c r="H53" s="87"/>
      <c r="J53" s="87"/>
      <c r="K53" s="88"/>
    </row>
    <row r="54" spans="2:11" s="6" customFormat="1" ht="30" customHeight="1">
      <c r="B54" s="86"/>
      <c r="C54" s="113" t="s">
        <v>84</v>
      </c>
      <c r="D54" s="101"/>
      <c r="E54" s="101"/>
      <c r="F54" s="101"/>
      <c r="G54" s="101"/>
      <c r="H54" s="101"/>
      <c r="I54" s="114"/>
      <c r="J54" s="115" t="s">
        <v>85</v>
      </c>
      <c r="K54" s="116"/>
    </row>
    <row r="55" spans="2:11" s="6" customFormat="1" ht="11.25" customHeight="1">
      <c r="B55" s="86"/>
      <c r="C55" s="87"/>
      <c r="D55" s="87"/>
      <c r="E55" s="87"/>
      <c r="F55" s="87"/>
      <c r="G55" s="87"/>
      <c r="H55" s="87"/>
      <c r="J55" s="87"/>
      <c r="K55" s="88"/>
    </row>
    <row r="56" spans="2:47" s="6" customFormat="1" ht="30" customHeight="1">
      <c r="B56" s="86"/>
      <c r="C56" s="64" t="s">
        <v>86</v>
      </c>
      <c r="D56" s="87"/>
      <c r="E56" s="87"/>
      <c r="F56" s="87"/>
      <c r="G56" s="87"/>
      <c r="H56" s="87"/>
      <c r="J56" s="65">
        <f>$J$86</f>
        <v>0</v>
      </c>
      <c r="K56" s="88"/>
      <c r="AU56" s="6" t="s">
        <v>87</v>
      </c>
    </row>
    <row r="57" spans="2:11" s="71" customFormat="1" ht="25.5" customHeight="1">
      <c r="B57" s="117"/>
      <c r="C57" s="118"/>
      <c r="D57" s="119" t="s">
        <v>88</v>
      </c>
      <c r="E57" s="119"/>
      <c r="F57" s="119"/>
      <c r="G57" s="119"/>
      <c r="H57" s="119"/>
      <c r="I57" s="120"/>
      <c r="J57" s="121">
        <f>$J$87</f>
        <v>0</v>
      </c>
      <c r="K57" s="122"/>
    </row>
    <row r="58" spans="2:11" s="123" customFormat="1" ht="20.25" customHeight="1">
      <c r="B58" s="124"/>
      <c r="C58" s="125"/>
      <c r="D58" s="126" t="s">
        <v>89</v>
      </c>
      <c r="E58" s="126"/>
      <c r="F58" s="126"/>
      <c r="G58" s="126"/>
      <c r="H58" s="126"/>
      <c r="I58" s="127"/>
      <c r="J58" s="128">
        <f>$J$88</f>
        <v>0</v>
      </c>
      <c r="K58" s="129"/>
    </row>
    <row r="59" spans="2:11" s="123" customFormat="1" ht="20.25" customHeight="1">
      <c r="B59" s="124"/>
      <c r="C59" s="125"/>
      <c r="D59" s="126" t="s">
        <v>90</v>
      </c>
      <c r="E59" s="126"/>
      <c r="F59" s="126"/>
      <c r="G59" s="126"/>
      <c r="H59" s="126"/>
      <c r="I59" s="127"/>
      <c r="J59" s="128">
        <f>$J$118</f>
        <v>0</v>
      </c>
      <c r="K59" s="129"/>
    </row>
    <row r="60" spans="2:11" s="123" customFormat="1" ht="20.25" customHeight="1">
      <c r="B60" s="124"/>
      <c r="C60" s="125"/>
      <c r="D60" s="126" t="s">
        <v>91</v>
      </c>
      <c r="E60" s="126"/>
      <c r="F60" s="126"/>
      <c r="G60" s="126"/>
      <c r="H60" s="126"/>
      <c r="I60" s="127"/>
      <c r="J60" s="128">
        <f>$J$121</f>
        <v>0</v>
      </c>
      <c r="K60" s="129"/>
    </row>
    <row r="61" spans="2:11" s="123" customFormat="1" ht="20.25" customHeight="1">
      <c r="B61" s="124"/>
      <c r="C61" s="125"/>
      <c r="D61" s="126" t="s">
        <v>92</v>
      </c>
      <c r="E61" s="126"/>
      <c r="F61" s="126"/>
      <c r="G61" s="126"/>
      <c r="H61" s="126"/>
      <c r="I61" s="127"/>
      <c r="J61" s="128">
        <f>$J$129</f>
        <v>0</v>
      </c>
      <c r="K61" s="129"/>
    </row>
    <row r="62" spans="2:11" s="123" customFormat="1" ht="20.25" customHeight="1">
      <c r="B62" s="124"/>
      <c r="C62" s="125"/>
      <c r="D62" s="126" t="s">
        <v>93</v>
      </c>
      <c r="E62" s="126"/>
      <c r="F62" s="126"/>
      <c r="G62" s="126"/>
      <c r="H62" s="126"/>
      <c r="I62" s="127"/>
      <c r="J62" s="128">
        <f>$J$149</f>
        <v>0</v>
      </c>
      <c r="K62" s="129"/>
    </row>
    <row r="63" spans="2:11" s="123" customFormat="1" ht="20.25" customHeight="1">
      <c r="B63" s="124"/>
      <c r="C63" s="125"/>
      <c r="D63" s="126" t="s">
        <v>94</v>
      </c>
      <c r="E63" s="126"/>
      <c r="F63" s="126"/>
      <c r="G63" s="126"/>
      <c r="H63" s="126"/>
      <c r="I63" s="127"/>
      <c r="J63" s="128">
        <f>$J$152</f>
        <v>0</v>
      </c>
      <c r="K63" s="129"/>
    </row>
    <row r="64" spans="2:11" s="123" customFormat="1" ht="20.25" customHeight="1">
      <c r="B64" s="124"/>
      <c r="C64" s="125"/>
      <c r="D64" s="126" t="s">
        <v>95</v>
      </c>
      <c r="E64" s="126"/>
      <c r="F64" s="126"/>
      <c r="G64" s="126"/>
      <c r="H64" s="126"/>
      <c r="I64" s="127"/>
      <c r="J64" s="128">
        <f>$J$166</f>
        <v>0</v>
      </c>
      <c r="K64" s="129"/>
    </row>
    <row r="65" spans="2:11" s="123" customFormat="1" ht="20.25" customHeight="1">
      <c r="B65" s="124"/>
      <c r="C65" s="125"/>
      <c r="D65" s="126" t="s">
        <v>96</v>
      </c>
      <c r="E65" s="126"/>
      <c r="F65" s="126"/>
      <c r="G65" s="126"/>
      <c r="H65" s="126"/>
      <c r="I65" s="127"/>
      <c r="J65" s="128">
        <f>$J$171</f>
        <v>0</v>
      </c>
      <c r="K65" s="129"/>
    </row>
    <row r="66" spans="2:11" s="123" customFormat="1" ht="20.25" customHeight="1">
      <c r="B66" s="124"/>
      <c r="C66" s="125"/>
      <c r="D66" s="126" t="s">
        <v>97</v>
      </c>
      <c r="E66" s="126"/>
      <c r="F66" s="126"/>
      <c r="G66" s="126"/>
      <c r="H66" s="126"/>
      <c r="I66" s="127"/>
      <c r="J66" s="128">
        <f>$J$176</f>
        <v>0</v>
      </c>
      <c r="K66" s="129"/>
    </row>
    <row r="67" spans="2:11" s="6" customFormat="1" ht="22.5" customHeight="1">
      <c r="B67" s="86"/>
      <c r="C67" s="87"/>
      <c r="D67" s="87"/>
      <c r="E67" s="87"/>
      <c r="F67" s="87"/>
      <c r="G67" s="87"/>
      <c r="H67" s="87"/>
      <c r="J67" s="87"/>
      <c r="K67" s="88"/>
    </row>
    <row r="68" spans="2:11" s="6" customFormat="1" ht="7.5" customHeight="1">
      <c r="B68" s="106"/>
      <c r="C68" s="107"/>
      <c r="D68" s="107"/>
      <c r="E68" s="107"/>
      <c r="F68" s="107"/>
      <c r="G68" s="107"/>
      <c r="H68" s="107"/>
      <c r="I68" s="108"/>
      <c r="J68" s="107"/>
      <c r="K68" s="109"/>
    </row>
    <row r="72" spans="2:12" s="6" customFormat="1" ht="7.5" customHeight="1">
      <c r="B72" s="130"/>
      <c r="C72" s="131"/>
      <c r="D72" s="131"/>
      <c r="E72" s="131"/>
      <c r="F72" s="131"/>
      <c r="G72" s="131"/>
      <c r="H72" s="131"/>
      <c r="I72" s="111"/>
      <c r="J72" s="131"/>
      <c r="K72" s="131"/>
      <c r="L72" s="132"/>
    </row>
    <row r="73" spans="2:12" s="6" customFormat="1" ht="37.5" customHeight="1">
      <c r="B73" s="86"/>
      <c r="C73" s="12" t="s">
        <v>98</v>
      </c>
      <c r="D73" s="87"/>
      <c r="E73" s="87"/>
      <c r="F73" s="87"/>
      <c r="G73" s="87"/>
      <c r="H73" s="87"/>
      <c r="J73" s="87"/>
      <c r="K73" s="87"/>
      <c r="L73" s="132"/>
    </row>
    <row r="74" spans="2:12" s="6" customFormat="1" ht="7.5" customHeight="1">
      <c r="B74" s="86"/>
      <c r="C74" s="87"/>
      <c r="D74" s="87"/>
      <c r="E74" s="87"/>
      <c r="F74" s="87"/>
      <c r="G74" s="87"/>
      <c r="H74" s="87"/>
      <c r="J74" s="87"/>
      <c r="K74" s="87"/>
      <c r="L74" s="132"/>
    </row>
    <row r="75" spans="2:12" s="6" customFormat="1" ht="15" customHeight="1">
      <c r="B75" s="86"/>
      <c r="C75" s="19" t="s">
        <v>16</v>
      </c>
      <c r="D75" s="87"/>
      <c r="E75" s="87"/>
      <c r="F75" s="87"/>
      <c r="G75" s="87"/>
      <c r="H75" s="87"/>
      <c r="J75" s="87"/>
      <c r="K75" s="87"/>
      <c r="L75" s="132"/>
    </row>
    <row r="76" spans="2:12" s="6" customFormat="1" ht="14.25" customHeight="1">
      <c r="B76" s="86"/>
      <c r="C76" s="87"/>
      <c r="D76" s="87"/>
      <c r="E76" s="246" t="str">
        <f>$E$7</f>
        <v>Odvodnění areálu stadionu FK Poříčí u Trutnova</v>
      </c>
      <c r="F76" s="247"/>
      <c r="G76" s="247"/>
      <c r="H76" s="247"/>
      <c r="J76" s="87"/>
      <c r="K76" s="87"/>
      <c r="L76" s="132"/>
    </row>
    <row r="77" spans="2:12" s="6" customFormat="1" ht="15" customHeight="1">
      <c r="B77" s="86"/>
      <c r="C77" s="19" t="s">
        <v>81</v>
      </c>
      <c r="D77" s="87"/>
      <c r="E77" s="87"/>
      <c r="F77" s="87"/>
      <c r="G77" s="87"/>
      <c r="H77" s="87"/>
      <c r="J77" s="87"/>
      <c r="K77" s="87"/>
      <c r="L77" s="132"/>
    </row>
    <row r="78" spans="2:12" s="6" customFormat="1" ht="18" customHeight="1">
      <c r="B78" s="86"/>
      <c r="C78" s="87"/>
      <c r="D78" s="87"/>
      <c r="E78" s="229" t="str">
        <f>$E$9</f>
        <v>001 - Odvodnění areálu stadionu FK Poříčí u Trutnova</v>
      </c>
      <c r="F78" s="247"/>
      <c r="G78" s="247"/>
      <c r="H78" s="247"/>
      <c r="J78" s="87"/>
      <c r="K78" s="87"/>
      <c r="L78" s="132"/>
    </row>
    <row r="79" spans="2:12" s="6" customFormat="1" ht="7.5" customHeight="1">
      <c r="B79" s="86"/>
      <c r="C79" s="87"/>
      <c r="D79" s="87"/>
      <c r="E79" s="87"/>
      <c r="F79" s="87"/>
      <c r="G79" s="87"/>
      <c r="H79" s="87"/>
      <c r="J79" s="87"/>
      <c r="K79" s="87"/>
      <c r="L79" s="132"/>
    </row>
    <row r="80" spans="2:12" s="6" customFormat="1" ht="18" customHeight="1">
      <c r="B80" s="86"/>
      <c r="C80" s="19" t="s">
        <v>20</v>
      </c>
      <c r="D80" s="87"/>
      <c r="E80" s="87"/>
      <c r="F80" s="17" t="str">
        <f>$F$12</f>
        <v> </v>
      </c>
      <c r="G80" s="87"/>
      <c r="H80" s="87"/>
      <c r="I80" s="89" t="s">
        <v>22</v>
      </c>
      <c r="J80" s="52" t="str">
        <f>IF($J$12="","",$J$12)</f>
        <v>15.04.2015</v>
      </c>
      <c r="K80" s="87"/>
      <c r="L80" s="132"/>
    </row>
    <row r="81" spans="2:12" s="6" customFormat="1" ht="7.5" customHeight="1">
      <c r="B81" s="86"/>
      <c r="C81" s="87"/>
      <c r="D81" s="87"/>
      <c r="E81" s="87"/>
      <c r="F81" s="87"/>
      <c r="G81" s="87"/>
      <c r="H81" s="87"/>
      <c r="J81" s="87"/>
      <c r="K81" s="87"/>
      <c r="L81" s="132"/>
    </row>
    <row r="82" spans="2:12" s="6" customFormat="1" ht="13.5" customHeight="1">
      <c r="B82" s="86"/>
      <c r="C82" s="19" t="s">
        <v>24</v>
      </c>
      <c r="D82" s="87"/>
      <c r="E82" s="87"/>
      <c r="F82" s="17" t="str">
        <f>$E$15</f>
        <v> </v>
      </c>
      <c r="G82" s="87"/>
      <c r="H82" s="87"/>
      <c r="I82" s="89" t="s">
        <v>29</v>
      </c>
      <c r="J82" s="17" t="str">
        <f>$E$21</f>
        <v>Ing. Pavel Romášek</v>
      </c>
      <c r="K82" s="87"/>
      <c r="L82" s="132"/>
    </row>
    <row r="83" spans="2:12" s="6" customFormat="1" ht="15" customHeight="1">
      <c r="B83" s="86"/>
      <c r="C83" s="19" t="s">
        <v>27</v>
      </c>
      <c r="D83" s="87"/>
      <c r="E83" s="87"/>
      <c r="F83" s="17">
        <f>IF($E$18="","",$E$18)</f>
      </c>
      <c r="G83" s="87"/>
      <c r="H83" s="87"/>
      <c r="J83" s="87"/>
      <c r="K83" s="87"/>
      <c r="L83" s="132"/>
    </row>
    <row r="84" spans="2:12" s="6" customFormat="1" ht="11.25" customHeight="1">
      <c r="B84" s="86"/>
      <c r="C84" s="87"/>
      <c r="D84" s="87"/>
      <c r="E84" s="87"/>
      <c r="F84" s="87"/>
      <c r="G84" s="87"/>
      <c r="H84" s="87"/>
      <c r="J84" s="87"/>
      <c r="K84" s="87"/>
      <c r="L84" s="132"/>
    </row>
    <row r="85" spans="2:20" s="133" customFormat="1" ht="30" customHeight="1">
      <c r="B85" s="134"/>
      <c r="C85" s="135" t="s">
        <v>99</v>
      </c>
      <c r="D85" s="136" t="s">
        <v>52</v>
      </c>
      <c r="E85" s="136" t="s">
        <v>48</v>
      </c>
      <c r="F85" s="136" t="s">
        <v>100</v>
      </c>
      <c r="G85" s="136" t="s">
        <v>101</v>
      </c>
      <c r="H85" s="136" t="s">
        <v>102</v>
      </c>
      <c r="I85" s="137" t="s">
        <v>103</v>
      </c>
      <c r="J85" s="136" t="s">
        <v>104</v>
      </c>
      <c r="K85" s="138" t="s">
        <v>105</v>
      </c>
      <c r="L85" s="139"/>
      <c r="M85" s="58" t="s">
        <v>106</v>
      </c>
      <c r="N85" s="59" t="s">
        <v>37</v>
      </c>
      <c r="O85" s="59" t="s">
        <v>107</v>
      </c>
      <c r="P85" s="59" t="s">
        <v>108</v>
      </c>
      <c r="Q85" s="59" t="s">
        <v>109</v>
      </c>
      <c r="R85" s="59" t="s">
        <v>110</v>
      </c>
      <c r="S85" s="59" t="s">
        <v>111</v>
      </c>
      <c r="T85" s="60" t="s">
        <v>112</v>
      </c>
    </row>
    <row r="86" spans="2:63" s="6" customFormat="1" ht="30" customHeight="1">
      <c r="B86" s="86"/>
      <c r="C86" s="64" t="s">
        <v>86</v>
      </c>
      <c r="D86" s="87"/>
      <c r="E86" s="87"/>
      <c r="F86" s="87"/>
      <c r="G86" s="87"/>
      <c r="H86" s="87"/>
      <c r="J86" s="140">
        <f>$BK$86</f>
        <v>0</v>
      </c>
      <c r="K86" s="87"/>
      <c r="L86" s="132"/>
      <c r="M86" s="141"/>
      <c r="N86" s="94"/>
      <c r="O86" s="94"/>
      <c r="P86" s="142">
        <f>$P$87</f>
        <v>0</v>
      </c>
      <c r="Q86" s="94"/>
      <c r="R86" s="142">
        <f>$R$87</f>
        <v>12.770317599999998</v>
      </c>
      <c r="S86" s="94"/>
      <c r="T86" s="143">
        <f>$T$87</f>
        <v>1.9316000000000002</v>
      </c>
      <c r="AT86" s="6" t="s">
        <v>66</v>
      </c>
      <c r="AU86" s="6" t="s">
        <v>87</v>
      </c>
      <c r="BK86" s="144">
        <f>$BK$87</f>
        <v>0</v>
      </c>
    </row>
    <row r="87" spans="2:63" s="145" customFormat="1" ht="38.25" customHeight="1">
      <c r="B87" s="146"/>
      <c r="C87" s="147"/>
      <c r="D87" s="147" t="s">
        <v>66</v>
      </c>
      <c r="E87" s="148" t="s">
        <v>113</v>
      </c>
      <c r="F87" s="148" t="s">
        <v>114</v>
      </c>
      <c r="G87" s="147"/>
      <c r="H87" s="147"/>
      <c r="J87" s="149">
        <f>$BK$87</f>
        <v>0</v>
      </c>
      <c r="K87" s="147"/>
      <c r="L87" s="150"/>
      <c r="M87" s="151"/>
      <c r="N87" s="147"/>
      <c r="O87" s="147"/>
      <c r="P87" s="152">
        <f>$P$88+$P$118+$P$121+$P$129+$P$149+$P$152+$P$166+$P$171+$P$176</f>
        <v>0</v>
      </c>
      <c r="Q87" s="147"/>
      <c r="R87" s="152">
        <f>$R$88+$R$118+$R$121+$R$129+$R$149+$R$152+$R$166+$R$171+$R$176</f>
        <v>12.770317599999998</v>
      </c>
      <c r="S87" s="147"/>
      <c r="T87" s="153">
        <f>$T$88+$T$118+$T$121+$T$129+$T$149+$T$152+$T$166+$T$171+$T$176</f>
        <v>1.9316000000000002</v>
      </c>
      <c r="AR87" s="154" t="s">
        <v>73</v>
      </c>
      <c r="AT87" s="154" t="s">
        <v>66</v>
      </c>
      <c r="AU87" s="154" t="s">
        <v>67</v>
      </c>
      <c r="AY87" s="154" t="s">
        <v>115</v>
      </c>
      <c r="BK87" s="155">
        <f>$BK$88+$BK$118+$BK$121+$BK$129+$BK$149+$BK$152+$BK$166+$BK$171+$BK$176</f>
        <v>0</v>
      </c>
    </row>
    <row r="88" spans="2:63" s="145" customFormat="1" ht="20.25" customHeight="1">
      <c r="B88" s="146"/>
      <c r="C88" s="147"/>
      <c r="D88" s="147" t="s">
        <v>66</v>
      </c>
      <c r="E88" s="156" t="s">
        <v>73</v>
      </c>
      <c r="F88" s="156" t="s">
        <v>116</v>
      </c>
      <c r="G88" s="147"/>
      <c r="H88" s="147"/>
      <c r="J88" s="157">
        <f>$BK$88</f>
        <v>0</v>
      </c>
      <c r="K88" s="147"/>
      <c r="L88" s="150"/>
      <c r="M88" s="151"/>
      <c r="N88" s="147"/>
      <c r="O88" s="147"/>
      <c r="P88" s="152">
        <f>SUM($P$89:$P$117)</f>
        <v>0</v>
      </c>
      <c r="Q88" s="147"/>
      <c r="R88" s="152">
        <f>SUM($R$89:$R$117)</f>
        <v>0.001926</v>
      </c>
      <c r="S88" s="147"/>
      <c r="T88" s="153">
        <f>SUM($T$89:$T$117)</f>
        <v>0</v>
      </c>
      <c r="AR88" s="154" t="s">
        <v>73</v>
      </c>
      <c r="AT88" s="154" t="s">
        <v>66</v>
      </c>
      <c r="AU88" s="154" t="s">
        <v>73</v>
      </c>
      <c r="AY88" s="154" t="s">
        <v>115</v>
      </c>
      <c r="BK88" s="155">
        <f>SUM($BK$89:$BK$117)</f>
        <v>0</v>
      </c>
    </row>
    <row r="89" spans="2:65" s="6" customFormat="1" ht="13.5" customHeight="1">
      <c r="B89" s="86"/>
      <c r="C89" s="158" t="s">
        <v>73</v>
      </c>
      <c r="D89" s="158" t="s">
        <v>117</v>
      </c>
      <c r="E89" s="159" t="s">
        <v>118</v>
      </c>
      <c r="F89" s="160" t="s">
        <v>119</v>
      </c>
      <c r="G89" s="161" t="s">
        <v>120</v>
      </c>
      <c r="H89" s="162">
        <v>0.31</v>
      </c>
      <c r="I89" s="163"/>
      <c r="J89" s="164">
        <f>ROUND($I$89*$H$89,2)</f>
        <v>0</v>
      </c>
      <c r="K89" s="160" t="s">
        <v>121</v>
      </c>
      <c r="L89" s="132"/>
      <c r="M89" s="165"/>
      <c r="N89" s="166" t="s">
        <v>38</v>
      </c>
      <c r="O89" s="87"/>
      <c r="P89" s="167">
        <f>$O$89*$H$89</f>
        <v>0</v>
      </c>
      <c r="Q89" s="167">
        <v>0</v>
      </c>
      <c r="R89" s="167">
        <f>$Q$89*$H$89</f>
        <v>0</v>
      </c>
      <c r="S89" s="167">
        <v>0</v>
      </c>
      <c r="T89" s="168">
        <f>$S$89*$H$89</f>
        <v>0</v>
      </c>
      <c r="AR89" s="90" t="s">
        <v>122</v>
      </c>
      <c r="AT89" s="90" t="s">
        <v>117</v>
      </c>
      <c r="AU89" s="90" t="s">
        <v>75</v>
      </c>
      <c r="AY89" s="6" t="s">
        <v>115</v>
      </c>
      <c r="BE89" s="169">
        <f>IF($N$89="základní",$J$89,0)</f>
        <v>0</v>
      </c>
      <c r="BF89" s="169">
        <f>IF($N$89="snížená",$J$89,0)</f>
        <v>0</v>
      </c>
      <c r="BG89" s="169">
        <f>IF($N$89="zákl. přenesená",$J$89,0)</f>
        <v>0</v>
      </c>
      <c r="BH89" s="169">
        <f>IF($N$89="sníž. přenesená",$J$89,0)</f>
        <v>0</v>
      </c>
      <c r="BI89" s="169">
        <f>IF($N$89="nulová",$J$89,0)</f>
        <v>0</v>
      </c>
      <c r="BJ89" s="90" t="s">
        <v>73</v>
      </c>
      <c r="BK89" s="169">
        <f>ROUND($I$89*$H$89,2)</f>
        <v>0</v>
      </c>
      <c r="BL89" s="90" t="s">
        <v>122</v>
      </c>
      <c r="BM89" s="90" t="s">
        <v>123</v>
      </c>
    </row>
    <row r="90" spans="2:51" s="6" customFormat="1" ht="13.5" customHeight="1">
      <c r="B90" s="170"/>
      <c r="C90" s="171"/>
      <c r="D90" s="172" t="s">
        <v>124</v>
      </c>
      <c r="E90" s="173"/>
      <c r="F90" s="173" t="s">
        <v>125</v>
      </c>
      <c r="G90" s="171"/>
      <c r="H90" s="174">
        <v>0.31</v>
      </c>
      <c r="J90" s="171"/>
      <c r="K90" s="171"/>
      <c r="L90" s="175"/>
      <c r="M90" s="176"/>
      <c r="N90" s="171"/>
      <c r="O90" s="171"/>
      <c r="P90" s="171"/>
      <c r="Q90" s="171"/>
      <c r="R90" s="171"/>
      <c r="S90" s="171"/>
      <c r="T90" s="177"/>
      <c r="AT90" s="178" t="s">
        <v>124</v>
      </c>
      <c r="AU90" s="178" t="s">
        <v>75</v>
      </c>
      <c r="AV90" s="178" t="s">
        <v>75</v>
      </c>
      <c r="AW90" s="178" t="s">
        <v>87</v>
      </c>
      <c r="AX90" s="178" t="s">
        <v>73</v>
      </c>
      <c r="AY90" s="178" t="s">
        <v>115</v>
      </c>
    </row>
    <row r="91" spans="2:65" s="6" customFormat="1" ht="13.5" customHeight="1">
      <c r="B91" s="86"/>
      <c r="C91" s="158" t="s">
        <v>75</v>
      </c>
      <c r="D91" s="158" t="s">
        <v>117</v>
      </c>
      <c r="E91" s="159" t="s">
        <v>126</v>
      </c>
      <c r="F91" s="160" t="s">
        <v>127</v>
      </c>
      <c r="G91" s="161" t="s">
        <v>128</v>
      </c>
      <c r="H91" s="162">
        <v>19.262</v>
      </c>
      <c r="I91" s="163"/>
      <c r="J91" s="164">
        <f>ROUND($I$91*$H$91,2)</f>
        <v>0</v>
      </c>
      <c r="K91" s="160" t="s">
        <v>121</v>
      </c>
      <c r="L91" s="132"/>
      <c r="M91" s="165"/>
      <c r="N91" s="166" t="s">
        <v>38</v>
      </c>
      <c r="O91" s="87"/>
      <c r="P91" s="167">
        <f>$O$91*$H$91</f>
        <v>0</v>
      </c>
      <c r="Q91" s="167">
        <v>0</v>
      </c>
      <c r="R91" s="167">
        <f>$Q$91*$H$91</f>
        <v>0</v>
      </c>
      <c r="S91" s="167">
        <v>0</v>
      </c>
      <c r="T91" s="168">
        <f>$S$91*$H$91</f>
        <v>0</v>
      </c>
      <c r="AR91" s="90" t="s">
        <v>122</v>
      </c>
      <c r="AT91" s="90" t="s">
        <v>117</v>
      </c>
      <c r="AU91" s="90" t="s">
        <v>75</v>
      </c>
      <c r="AY91" s="6" t="s">
        <v>115</v>
      </c>
      <c r="BE91" s="169">
        <f>IF($N$91="základní",$J$91,0)</f>
        <v>0</v>
      </c>
      <c r="BF91" s="169">
        <f>IF($N$91="snížená",$J$91,0)</f>
        <v>0</v>
      </c>
      <c r="BG91" s="169">
        <f>IF($N$91="zákl. přenesená",$J$91,0)</f>
        <v>0</v>
      </c>
      <c r="BH91" s="169">
        <f>IF($N$91="sníž. přenesená",$J$91,0)</f>
        <v>0</v>
      </c>
      <c r="BI91" s="169">
        <f>IF($N$91="nulová",$J$91,0)</f>
        <v>0</v>
      </c>
      <c r="BJ91" s="90" t="s">
        <v>73</v>
      </c>
      <c r="BK91" s="169">
        <f>ROUND($I$91*$H$91,2)</f>
        <v>0</v>
      </c>
      <c r="BL91" s="90" t="s">
        <v>122</v>
      </c>
      <c r="BM91" s="90" t="s">
        <v>129</v>
      </c>
    </row>
    <row r="92" spans="2:51" s="6" customFormat="1" ht="13.5" customHeight="1">
      <c r="B92" s="170"/>
      <c r="C92" s="171"/>
      <c r="D92" s="172" t="s">
        <v>124</v>
      </c>
      <c r="E92" s="173"/>
      <c r="F92" s="173" t="s">
        <v>130</v>
      </c>
      <c r="G92" s="171"/>
      <c r="H92" s="174">
        <v>5.912</v>
      </c>
      <c r="J92" s="171"/>
      <c r="K92" s="171"/>
      <c r="L92" s="175"/>
      <c r="M92" s="176"/>
      <c r="N92" s="171"/>
      <c r="O92" s="171"/>
      <c r="P92" s="171"/>
      <c r="Q92" s="171"/>
      <c r="R92" s="171"/>
      <c r="S92" s="171"/>
      <c r="T92" s="177"/>
      <c r="AT92" s="178" t="s">
        <v>124</v>
      </c>
      <c r="AU92" s="178" t="s">
        <v>75</v>
      </c>
      <c r="AV92" s="178" t="s">
        <v>75</v>
      </c>
      <c r="AW92" s="178" t="s">
        <v>87</v>
      </c>
      <c r="AX92" s="178" t="s">
        <v>67</v>
      </c>
      <c r="AY92" s="178" t="s">
        <v>115</v>
      </c>
    </row>
    <row r="93" spans="2:51" s="6" customFormat="1" ht="13.5" customHeight="1">
      <c r="B93" s="170"/>
      <c r="C93" s="171"/>
      <c r="D93" s="179" t="s">
        <v>124</v>
      </c>
      <c r="E93" s="171"/>
      <c r="F93" s="173" t="s">
        <v>131</v>
      </c>
      <c r="G93" s="171"/>
      <c r="H93" s="174">
        <v>13.35</v>
      </c>
      <c r="J93" s="171"/>
      <c r="K93" s="171"/>
      <c r="L93" s="175"/>
      <c r="M93" s="176"/>
      <c r="N93" s="171"/>
      <c r="O93" s="171"/>
      <c r="P93" s="171"/>
      <c r="Q93" s="171"/>
      <c r="R93" s="171"/>
      <c r="S93" s="171"/>
      <c r="T93" s="177"/>
      <c r="AT93" s="178" t="s">
        <v>124</v>
      </c>
      <c r="AU93" s="178" t="s">
        <v>75</v>
      </c>
      <c r="AV93" s="178" t="s">
        <v>75</v>
      </c>
      <c r="AW93" s="178" t="s">
        <v>87</v>
      </c>
      <c r="AX93" s="178" t="s">
        <v>67</v>
      </c>
      <c r="AY93" s="178" t="s">
        <v>115</v>
      </c>
    </row>
    <row r="94" spans="2:51" s="6" customFormat="1" ht="13.5" customHeight="1">
      <c r="B94" s="180"/>
      <c r="C94" s="181"/>
      <c r="D94" s="179" t="s">
        <v>124</v>
      </c>
      <c r="E94" s="181"/>
      <c r="F94" s="182" t="s">
        <v>132</v>
      </c>
      <c r="G94" s="181"/>
      <c r="H94" s="183">
        <v>19.262</v>
      </c>
      <c r="J94" s="181"/>
      <c r="K94" s="181"/>
      <c r="L94" s="184"/>
      <c r="M94" s="185"/>
      <c r="N94" s="181"/>
      <c r="O94" s="181"/>
      <c r="P94" s="181"/>
      <c r="Q94" s="181"/>
      <c r="R94" s="181"/>
      <c r="S94" s="181"/>
      <c r="T94" s="186"/>
      <c r="AT94" s="187" t="s">
        <v>124</v>
      </c>
      <c r="AU94" s="187" t="s">
        <v>75</v>
      </c>
      <c r="AV94" s="187" t="s">
        <v>122</v>
      </c>
      <c r="AW94" s="187" t="s">
        <v>87</v>
      </c>
      <c r="AX94" s="187" t="s">
        <v>73</v>
      </c>
      <c r="AY94" s="187" t="s">
        <v>115</v>
      </c>
    </row>
    <row r="95" spans="2:65" s="6" customFormat="1" ht="13.5" customHeight="1">
      <c r="B95" s="86"/>
      <c r="C95" s="158" t="s">
        <v>133</v>
      </c>
      <c r="D95" s="158" t="s">
        <v>117</v>
      </c>
      <c r="E95" s="159" t="s">
        <v>134</v>
      </c>
      <c r="F95" s="160" t="s">
        <v>135</v>
      </c>
      <c r="G95" s="161" t="s">
        <v>128</v>
      </c>
      <c r="H95" s="162">
        <v>23.585</v>
      </c>
      <c r="I95" s="163"/>
      <c r="J95" s="164">
        <f>ROUND($I$95*$H$95,2)</f>
        <v>0</v>
      </c>
      <c r="K95" s="160" t="s">
        <v>121</v>
      </c>
      <c r="L95" s="132"/>
      <c r="M95" s="165"/>
      <c r="N95" s="166" t="s">
        <v>38</v>
      </c>
      <c r="O95" s="87"/>
      <c r="P95" s="167">
        <f>$O$95*$H$95</f>
        <v>0</v>
      </c>
      <c r="Q95" s="167">
        <v>0</v>
      </c>
      <c r="R95" s="167">
        <f>$Q$95*$H$95</f>
        <v>0</v>
      </c>
      <c r="S95" s="167">
        <v>0</v>
      </c>
      <c r="T95" s="168">
        <f>$S$95*$H$95</f>
        <v>0</v>
      </c>
      <c r="AR95" s="90" t="s">
        <v>122</v>
      </c>
      <c r="AT95" s="90" t="s">
        <v>117</v>
      </c>
      <c r="AU95" s="90" t="s">
        <v>75</v>
      </c>
      <c r="AY95" s="6" t="s">
        <v>115</v>
      </c>
      <c r="BE95" s="169">
        <f>IF($N$95="základní",$J$95,0)</f>
        <v>0</v>
      </c>
      <c r="BF95" s="169">
        <f>IF($N$95="snížená",$J$95,0)</f>
        <v>0</v>
      </c>
      <c r="BG95" s="169">
        <f>IF($N$95="zákl. přenesená",$J$95,0)</f>
        <v>0</v>
      </c>
      <c r="BH95" s="169">
        <f>IF($N$95="sníž. přenesená",$J$95,0)</f>
        <v>0</v>
      </c>
      <c r="BI95" s="169">
        <f>IF($N$95="nulová",$J$95,0)</f>
        <v>0</v>
      </c>
      <c r="BJ95" s="90" t="s">
        <v>73</v>
      </c>
      <c r="BK95" s="169">
        <f>ROUND($I$95*$H$95,2)</f>
        <v>0</v>
      </c>
      <c r="BL95" s="90" t="s">
        <v>122</v>
      </c>
      <c r="BM95" s="90" t="s">
        <v>136</v>
      </c>
    </row>
    <row r="96" spans="2:51" s="6" customFormat="1" ht="13.5" customHeight="1">
      <c r="B96" s="170"/>
      <c r="C96" s="171"/>
      <c r="D96" s="172" t="s">
        <v>124</v>
      </c>
      <c r="E96" s="173"/>
      <c r="F96" s="173" t="s">
        <v>137</v>
      </c>
      <c r="G96" s="171"/>
      <c r="H96" s="174">
        <v>23.585</v>
      </c>
      <c r="J96" s="171"/>
      <c r="K96" s="171"/>
      <c r="L96" s="175"/>
      <c r="M96" s="176"/>
      <c r="N96" s="171"/>
      <c r="O96" s="171"/>
      <c r="P96" s="171"/>
      <c r="Q96" s="171"/>
      <c r="R96" s="171"/>
      <c r="S96" s="171"/>
      <c r="T96" s="177"/>
      <c r="AT96" s="178" t="s">
        <v>124</v>
      </c>
      <c r="AU96" s="178" t="s">
        <v>75</v>
      </c>
      <c r="AV96" s="178" t="s">
        <v>75</v>
      </c>
      <c r="AW96" s="178" t="s">
        <v>87</v>
      </c>
      <c r="AX96" s="178" t="s">
        <v>73</v>
      </c>
      <c r="AY96" s="178" t="s">
        <v>115</v>
      </c>
    </row>
    <row r="97" spans="2:65" s="6" customFormat="1" ht="13.5" customHeight="1">
      <c r="B97" s="86"/>
      <c r="C97" s="158" t="s">
        <v>122</v>
      </c>
      <c r="D97" s="158" t="s">
        <v>117</v>
      </c>
      <c r="E97" s="159" t="s">
        <v>138</v>
      </c>
      <c r="F97" s="160" t="s">
        <v>139</v>
      </c>
      <c r="G97" s="161" t="s">
        <v>128</v>
      </c>
      <c r="H97" s="162">
        <v>32.851</v>
      </c>
      <c r="I97" s="163"/>
      <c r="J97" s="164">
        <f>ROUND($I$97*$H$97,2)</f>
        <v>0</v>
      </c>
      <c r="K97" s="160" t="s">
        <v>121</v>
      </c>
      <c r="L97" s="132"/>
      <c r="M97" s="165"/>
      <c r="N97" s="166" t="s">
        <v>38</v>
      </c>
      <c r="O97" s="87"/>
      <c r="P97" s="167">
        <f>$O$97*$H$97</f>
        <v>0</v>
      </c>
      <c r="Q97" s="167">
        <v>0</v>
      </c>
      <c r="R97" s="167">
        <f>$Q$97*$H$97</f>
        <v>0</v>
      </c>
      <c r="S97" s="167">
        <v>0</v>
      </c>
      <c r="T97" s="168">
        <f>$S$97*$H$97</f>
        <v>0</v>
      </c>
      <c r="AR97" s="90" t="s">
        <v>122</v>
      </c>
      <c r="AT97" s="90" t="s">
        <v>117</v>
      </c>
      <c r="AU97" s="90" t="s">
        <v>75</v>
      </c>
      <c r="AY97" s="6" t="s">
        <v>115</v>
      </c>
      <c r="BE97" s="169">
        <f>IF($N$97="základní",$J$97,0)</f>
        <v>0</v>
      </c>
      <c r="BF97" s="169">
        <f>IF($N$97="snížená",$J$97,0)</f>
        <v>0</v>
      </c>
      <c r="BG97" s="169">
        <f>IF($N$97="zákl. přenesená",$J$97,0)</f>
        <v>0</v>
      </c>
      <c r="BH97" s="169">
        <f>IF($N$97="sníž. přenesená",$J$97,0)</f>
        <v>0</v>
      </c>
      <c r="BI97" s="169">
        <f>IF($N$97="nulová",$J$97,0)</f>
        <v>0</v>
      </c>
      <c r="BJ97" s="90" t="s">
        <v>73</v>
      </c>
      <c r="BK97" s="169">
        <f>ROUND($I$97*$H$97,2)</f>
        <v>0</v>
      </c>
      <c r="BL97" s="90" t="s">
        <v>122</v>
      </c>
      <c r="BM97" s="90" t="s">
        <v>140</v>
      </c>
    </row>
    <row r="98" spans="2:51" s="6" customFormat="1" ht="13.5" customHeight="1">
      <c r="B98" s="170"/>
      <c r="C98" s="171"/>
      <c r="D98" s="172" t="s">
        <v>124</v>
      </c>
      <c r="E98" s="173"/>
      <c r="F98" s="173" t="s">
        <v>141</v>
      </c>
      <c r="G98" s="171"/>
      <c r="H98" s="174">
        <v>23.66</v>
      </c>
      <c r="J98" s="171"/>
      <c r="K98" s="171"/>
      <c r="L98" s="175"/>
      <c r="M98" s="176"/>
      <c r="N98" s="171"/>
      <c r="O98" s="171"/>
      <c r="P98" s="171"/>
      <c r="Q98" s="171"/>
      <c r="R98" s="171"/>
      <c r="S98" s="171"/>
      <c r="T98" s="177"/>
      <c r="AT98" s="178" t="s">
        <v>124</v>
      </c>
      <c r="AU98" s="178" t="s">
        <v>75</v>
      </c>
      <c r="AV98" s="178" t="s">
        <v>75</v>
      </c>
      <c r="AW98" s="178" t="s">
        <v>87</v>
      </c>
      <c r="AX98" s="178" t="s">
        <v>67</v>
      </c>
      <c r="AY98" s="178" t="s">
        <v>115</v>
      </c>
    </row>
    <row r="99" spans="2:51" s="6" customFormat="1" ht="13.5" customHeight="1">
      <c r="B99" s="170"/>
      <c r="C99" s="171"/>
      <c r="D99" s="179" t="s">
        <v>124</v>
      </c>
      <c r="E99" s="171"/>
      <c r="F99" s="173" t="s">
        <v>142</v>
      </c>
      <c r="G99" s="171"/>
      <c r="H99" s="174">
        <v>9.191</v>
      </c>
      <c r="J99" s="171"/>
      <c r="K99" s="171"/>
      <c r="L99" s="175"/>
      <c r="M99" s="176"/>
      <c r="N99" s="171"/>
      <c r="O99" s="171"/>
      <c r="P99" s="171"/>
      <c r="Q99" s="171"/>
      <c r="R99" s="171"/>
      <c r="S99" s="171"/>
      <c r="T99" s="177"/>
      <c r="AT99" s="178" t="s">
        <v>124</v>
      </c>
      <c r="AU99" s="178" t="s">
        <v>75</v>
      </c>
      <c r="AV99" s="178" t="s">
        <v>75</v>
      </c>
      <c r="AW99" s="178" t="s">
        <v>87</v>
      </c>
      <c r="AX99" s="178" t="s">
        <v>67</v>
      </c>
      <c r="AY99" s="178" t="s">
        <v>115</v>
      </c>
    </row>
    <row r="100" spans="2:51" s="6" customFormat="1" ht="13.5" customHeight="1">
      <c r="B100" s="180"/>
      <c r="C100" s="181"/>
      <c r="D100" s="179" t="s">
        <v>124</v>
      </c>
      <c r="E100" s="181"/>
      <c r="F100" s="182" t="s">
        <v>132</v>
      </c>
      <c r="G100" s="181"/>
      <c r="H100" s="183">
        <v>32.851</v>
      </c>
      <c r="J100" s="181"/>
      <c r="K100" s="181"/>
      <c r="L100" s="184"/>
      <c r="M100" s="185"/>
      <c r="N100" s="181"/>
      <c r="O100" s="181"/>
      <c r="P100" s="181"/>
      <c r="Q100" s="181"/>
      <c r="R100" s="181"/>
      <c r="S100" s="181"/>
      <c r="T100" s="186"/>
      <c r="AT100" s="187" t="s">
        <v>124</v>
      </c>
      <c r="AU100" s="187" t="s">
        <v>75</v>
      </c>
      <c r="AV100" s="187" t="s">
        <v>122</v>
      </c>
      <c r="AW100" s="187" t="s">
        <v>87</v>
      </c>
      <c r="AX100" s="187" t="s">
        <v>73</v>
      </c>
      <c r="AY100" s="187" t="s">
        <v>115</v>
      </c>
    </row>
    <row r="101" spans="2:65" s="6" customFormat="1" ht="13.5" customHeight="1">
      <c r="B101" s="86"/>
      <c r="C101" s="158" t="s">
        <v>143</v>
      </c>
      <c r="D101" s="158" t="s">
        <v>117</v>
      </c>
      <c r="E101" s="159" t="s">
        <v>144</v>
      </c>
      <c r="F101" s="160" t="s">
        <v>145</v>
      </c>
      <c r="G101" s="161" t="s">
        <v>128</v>
      </c>
      <c r="H101" s="162">
        <v>4.5</v>
      </c>
      <c r="I101" s="163"/>
      <c r="J101" s="164">
        <f>ROUND($I$101*$H$101,2)</f>
        <v>0</v>
      </c>
      <c r="K101" s="160" t="s">
        <v>121</v>
      </c>
      <c r="L101" s="132"/>
      <c r="M101" s="165"/>
      <c r="N101" s="166" t="s">
        <v>38</v>
      </c>
      <c r="O101" s="87"/>
      <c r="P101" s="167">
        <f>$O$101*$H$101</f>
        <v>0</v>
      </c>
      <c r="Q101" s="167">
        <v>0</v>
      </c>
      <c r="R101" s="167">
        <f>$Q$101*$H$101</f>
        <v>0</v>
      </c>
      <c r="S101" s="167">
        <v>0</v>
      </c>
      <c r="T101" s="168">
        <f>$S$101*$H$101</f>
        <v>0</v>
      </c>
      <c r="AR101" s="90" t="s">
        <v>122</v>
      </c>
      <c r="AT101" s="90" t="s">
        <v>117</v>
      </c>
      <c r="AU101" s="90" t="s">
        <v>75</v>
      </c>
      <c r="AY101" s="6" t="s">
        <v>115</v>
      </c>
      <c r="BE101" s="169">
        <f>IF($N$101="základní",$J$101,0)</f>
        <v>0</v>
      </c>
      <c r="BF101" s="169">
        <f>IF($N$101="snížená",$J$101,0)</f>
        <v>0</v>
      </c>
      <c r="BG101" s="169">
        <f>IF($N$101="zákl. přenesená",$J$101,0)</f>
        <v>0</v>
      </c>
      <c r="BH101" s="169">
        <f>IF($N$101="sníž. přenesená",$J$101,0)</f>
        <v>0</v>
      </c>
      <c r="BI101" s="169">
        <f>IF($N$101="nulová",$J$101,0)</f>
        <v>0</v>
      </c>
      <c r="BJ101" s="90" t="s">
        <v>73</v>
      </c>
      <c r="BK101" s="169">
        <f>ROUND($I$101*$H$101,2)</f>
        <v>0</v>
      </c>
      <c r="BL101" s="90" t="s">
        <v>122</v>
      </c>
      <c r="BM101" s="90" t="s">
        <v>146</v>
      </c>
    </row>
    <row r="102" spans="2:51" s="6" customFormat="1" ht="13.5" customHeight="1">
      <c r="B102" s="170"/>
      <c r="C102" s="171"/>
      <c r="D102" s="172" t="s">
        <v>124</v>
      </c>
      <c r="E102" s="173"/>
      <c r="F102" s="173" t="s">
        <v>147</v>
      </c>
      <c r="G102" s="171"/>
      <c r="H102" s="174">
        <v>4.5</v>
      </c>
      <c r="J102" s="171"/>
      <c r="K102" s="171"/>
      <c r="L102" s="175"/>
      <c r="M102" s="176"/>
      <c r="N102" s="171"/>
      <c r="O102" s="171"/>
      <c r="P102" s="171"/>
      <c r="Q102" s="171"/>
      <c r="R102" s="171"/>
      <c r="S102" s="171"/>
      <c r="T102" s="177"/>
      <c r="AT102" s="178" t="s">
        <v>124</v>
      </c>
      <c r="AU102" s="178" t="s">
        <v>75</v>
      </c>
      <c r="AV102" s="178" t="s">
        <v>75</v>
      </c>
      <c r="AW102" s="178" t="s">
        <v>87</v>
      </c>
      <c r="AX102" s="178" t="s">
        <v>73</v>
      </c>
      <c r="AY102" s="178" t="s">
        <v>115</v>
      </c>
    </row>
    <row r="103" spans="2:65" s="6" customFormat="1" ht="13.5" customHeight="1">
      <c r="B103" s="86"/>
      <c r="C103" s="158" t="s">
        <v>148</v>
      </c>
      <c r="D103" s="158" t="s">
        <v>117</v>
      </c>
      <c r="E103" s="159" t="s">
        <v>149</v>
      </c>
      <c r="F103" s="160" t="s">
        <v>150</v>
      </c>
      <c r="G103" s="161" t="s">
        <v>128</v>
      </c>
      <c r="H103" s="162">
        <v>56.834</v>
      </c>
      <c r="I103" s="163"/>
      <c r="J103" s="164">
        <f>ROUND($I$103*$H$103,2)</f>
        <v>0</v>
      </c>
      <c r="K103" s="160" t="s">
        <v>121</v>
      </c>
      <c r="L103" s="132"/>
      <c r="M103" s="165"/>
      <c r="N103" s="166" t="s">
        <v>38</v>
      </c>
      <c r="O103" s="87"/>
      <c r="P103" s="167">
        <f>$O$103*$H$103</f>
        <v>0</v>
      </c>
      <c r="Q103" s="167">
        <v>0</v>
      </c>
      <c r="R103" s="167">
        <f>$Q$103*$H$103</f>
        <v>0</v>
      </c>
      <c r="S103" s="167">
        <v>0</v>
      </c>
      <c r="T103" s="168">
        <f>$S$103*$H$103</f>
        <v>0</v>
      </c>
      <c r="AR103" s="90" t="s">
        <v>151</v>
      </c>
      <c r="AT103" s="90" t="s">
        <v>117</v>
      </c>
      <c r="AU103" s="90" t="s">
        <v>75</v>
      </c>
      <c r="AY103" s="6" t="s">
        <v>115</v>
      </c>
      <c r="BE103" s="169">
        <f>IF($N$103="základní",$J$103,0)</f>
        <v>0</v>
      </c>
      <c r="BF103" s="169">
        <f>IF($N$103="snížená",$J$103,0)</f>
        <v>0</v>
      </c>
      <c r="BG103" s="169">
        <f>IF($N$103="zákl. přenesená",$J$103,0)</f>
        <v>0</v>
      </c>
      <c r="BH103" s="169">
        <f>IF($N$103="sníž. přenesená",$J$103,0)</f>
        <v>0</v>
      </c>
      <c r="BI103" s="169">
        <f>IF($N$103="nulová",$J$103,0)</f>
        <v>0</v>
      </c>
      <c r="BJ103" s="90" t="s">
        <v>73</v>
      </c>
      <c r="BK103" s="169">
        <f>ROUND($I$103*$H$103,2)</f>
        <v>0</v>
      </c>
      <c r="BL103" s="90" t="s">
        <v>151</v>
      </c>
      <c r="BM103" s="90" t="s">
        <v>152</v>
      </c>
    </row>
    <row r="104" spans="2:51" s="6" customFormat="1" ht="13.5" customHeight="1">
      <c r="B104" s="188"/>
      <c r="C104" s="189"/>
      <c r="D104" s="172" t="s">
        <v>124</v>
      </c>
      <c r="E104" s="190"/>
      <c r="F104" s="190" t="s">
        <v>153</v>
      </c>
      <c r="G104" s="189"/>
      <c r="H104" s="189"/>
      <c r="J104" s="189"/>
      <c r="K104" s="189"/>
      <c r="L104" s="191"/>
      <c r="M104" s="192"/>
      <c r="N104" s="189"/>
      <c r="O104" s="189"/>
      <c r="P104" s="189"/>
      <c r="Q104" s="189"/>
      <c r="R104" s="189"/>
      <c r="S104" s="189"/>
      <c r="T104" s="193"/>
      <c r="AT104" s="194" t="s">
        <v>124</v>
      </c>
      <c r="AU104" s="194" t="s">
        <v>75</v>
      </c>
      <c r="AV104" s="194" t="s">
        <v>73</v>
      </c>
      <c r="AW104" s="194" t="s">
        <v>87</v>
      </c>
      <c r="AX104" s="194" t="s">
        <v>67</v>
      </c>
      <c r="AY104" s="194" t="s">
        <v>115</v>
      </c>
    </row>
    <row r="105" spans="2:51" s="6" customFormat="1" ht="13.5" customHeight="1">
      <c r="B105" s="170"/>
      <c r="C105" s="171"/>
      <c r="D105" s="179" t="s">
        <v>124</v>
      </c>
      <c r="E105" s="171"/>
      <c r="F105" s="173" t="s">
        <v>154</v>
      </c>
      <c r="G105" s="171"/>
      <c r="H105" s="174">
        <v>56.834</v>
      </c>
      <c r="J105" s="171"/>
      <c r="K105" s="171"/>
      <c r="L105" s="175"/>
      <c r="M105" s="176"/>
      <c r="N105" s="171"/>
      <c r="O105" s="171"/>
      <c r="P105" s="171"/>
      <c r="Q105" s="171"/>
      <c r="R105" s="171"/>
      <c r="S105" s="171"/>
      <c r="T105" s="177"/>
      <c r="AT105" s="178" t="s">
        <v>124</v>
      </c>
      <c r="AU105" s="178" t="s">
        <v>75</v>
      </c>
      <c r="AV105" s="178" t="s">
        <v>75</v>
      </c>
      <c r="AW105" s="178" t="s">
        <v>87</v>
      </c>
      <c r="AX105" s="178" t="s">
        <v>73</v>
      </c>
      <c r="AY105" s="178" t="s">
        <v>115</v>
      </c>
    </row>
    <row r="106" spans="2:65" s="6" customFormat="1" ht="13.5" customHeight="1">
      <c r="B106" s="86"/>
      <c r="C106" s="158" t="s">
        <v>155</v>
      </c>
      <c r="D106" s="158" t="s">
        <v>117</v>
      </c>
      <c r="E106" s="159" t="s">
        <v>156</v>
      </c>
      <c r="F106" s="160" t="s">
        <v>157</v>
      </c>
      <c r="G106" s="161" t="s">
        <v>128</v>
      </c>
      <c r="H106" s="162">
        <v>4.102</v>
      </c>
      <c r="I106" s="163"/>
      <c r="J106" s="164">
        <f>ROUND($I$106*$H$106,2)</f>
        <v>0</v>
      </c>
      <c r="K106" s="160" t="s">
        <v>121</v>
      </c>
      <c r="L106" s="132"/>
      <c r="M106" s="165"/>
      <c r="N106" s="166" t="s">
        <v>38</v>
      </c>
      <c r="O106" s="87"/>
      <c r="P106" s="167">
        <f>$O$106*$H$106</f>
        <v>0</v>
      </c>
      <c r="Q106" s="167">
        <v>0</v>
      </c>
      <c r="R106" s="167">
        <f>$Q$106*$H$106</f>
        <v>0</v>
      </c>
      <c r="S106" s="167">
        <v>0</v>
      </c>
      <c r="T106" s="168">
        <f>$S$106*$H$106</f>
        <v>0</v>
      </c>
      <c r="AR106" s="90" t="s">
        <v>122</v>
      </c>
      <c r="AT106" s="90" t="s">
        <v>117</v>
      </c>
      <c r="AU106" s="90" t="s">
        <v>75</v>
      </c>
      <c r="AY106" s="6" t="s">
        <v>115</v>
      </c>
      <c r="BE106" s="169">
        <f>IF($N$106="základní",$J$106,0)</f>
        <v>0</v>
      </c>
      <c r="BF106" s="169">
        <f>IF($N$106="snížená",$J$106,0)</f>
        <v>0</v>
      </c>
      <c r="BG106" s="169">
        <f>IF($N$106="zákl. přenesená",$J$106,0)</f>
        <v>0</v>
      </c>
      <c r="BH106" s="169">
        <f>IF($N$106="sníž. přenesená",$J$106,0)</f>
        <v>0</v>
      </c>
      <c r="BI106" s="169">
        <f>IF($N$106="nulová",$J$106,0)</f>
        <v>0</v>
      </c>
      <c r="BJ106" s="90" t="s">
        <v>73</v>
      </c>
      <c r="BK106" s="169">
        <f>ROUND($I$106*$H$106,2)</f>
        <v>0</v>
      </c>
      <c r="BL106" s="90" t="s">
        <v>122</v>
      </c>
      <c r="BM106" s="90" t="s">
        <v>158</v>
      </c>
    </row>
    <row r="107" spans="2:51" s="6" customFormat="1" ht="13.5" customHeight="1">
      <c r="B107" s="188"/>
      <c r="C107" s="189"/>
      <c r="D107" s="172" t="s">
        <v>124</v>
      </c>
      <c r="E107" s="190"/>
      <c r="F107" s="190" t="s">
        <v>159</v>
      </c>
      <c r="G107" s="189"/>
      <c r="H107" s="189"/>
      <c r="J107" s="189"/>
      <c r="K107" s="189"/>
      <c r="L107" s="191"/>
      <c r="M107" s="192"/>
      <c r="N107" s="189"/>
      <c r="O107" s="189"/>
      <c r="P107" s="189"/>
      <c r="Q107" s="189"/>
      <c r="R107" s="189"/>
      <c r="S107" s="189"/>
      <c r="T107" s="193"/>
      <c r="AT107" s="194" t="s">
        <v>124</v>
      </c>
      <c r="AU107" s="194" t="s">
        <v>75</v>
      </c>
      <c r="AV107" s="194" t="s">
        <v>73</v>
      </c>
      <c r="AW107" s="194" t="s">
        <v>87</v>
      </c>
      <c r="AX107" s="194" t="s">
        <v>67</v>
      </c>
      <c r="AY107" s="194" t="s">
        <v>115</v>
      </c>
    </row>
    <row r="108" spans="2:51" s="6" customFormat="1" ht="13.5" customHeight="1">
      <c r="B108" s="170"/>
      <c r="C108" s="171"/>
      <c r="D108" s="179" t="s">
        <v>124</v>
      </c>
      <c r="E108" s="171"/>
      <c r="F108" s="173" t="s">
        <v>160</v>
      </c>
      <c r="G108" s="171"/>
      <c r="H108" s="174">
        <v>4.102</v>
      </c>
      <c r="J108" s="171"/>
      <c r="K108" s="171"/>
      <c r="L108" s="175"/>
      <c r="M108" s="176"/>
      <c r="N108" s="171"/>
      <c r="O108" s="171"/>
      <c r="P108" s="171"/>
      <c r="Q108" s="171"/>
      <c r="R108" s="171"/>
      <c r="S108" s="171"/>
      <c r="T108" s="177"/>
      <c r="AT108" s="178" t="s">
        <v>124</v>
      </c>
      <c r="AU108" s="178" t="s">
        <v>75</v>
      </c>
      <c r="AV108" s="178" t="s">
        <v>75</v>
      </c>
      <c r="AW108" s="178" t="s">
        <v>87</v>
      </c>
      <c r="AX108" s="178" t="s">
        <v>73</v>
      </c>
      <c r="AY108" s="178" t="s">
        <v>115</v>
      </c>
    </row>
    <row r="109" spans="2:65" s="6" customFormat="1" ht="13.5" customHeight="1">
      <c r="B109" s="86"/>
      <c r="C109" s="158" t="s">
        <v>161</v>
      </c>
      <c r="D109" s="158" t="s">
        <v>117</v>
      </c>
      <c r="E109" s="159" t="s">
        <v>162</v>
      </c>
      <c r="F109" s="160" t="s">
        <v>163</v>
      </c>
      <c r="G109" s="161" t="s">
        <v>164</v>
      </c>
      <c r="H109" s="162">
        <v>125.61</v>
      </c>
      <c r="I109" s="163"/>
      <c r="J109" s="164">
        <f>ROUND($I$109*$H$109,2)</f>
        <v>0</v>
      </c>
      <c r="K109" s="160" t="s">
        <v>121</v>
      </c>
      <c r="L109" s="132"/>
      <c r="M109" s="165"/>
      <c r="N109" s="166" t="s">
        <v>38</v>
      </c>
      <c r="O109" s="87"/>
      <c r="P109" s="167">
        <f>$O$109*$H$109</f>
        <v>0</v>
      </c>
      <c r="Q109" s="167">
        <v>0</v>
      </c>
      <c r="R109" s="167">
        <f>$Q$109*$H$109</f>
        <v>0</v>
      </c>
      <c r="S109" s="167">
        <v>0</v>
      </c>
      <c r="T109" s="168">
        <f>$S$109*$H$109</f>
        <v>0</v>
      </c>
      <c r="AR109" s="90" t="s">
        <v>122</v>
      </c>
      <c r="AT109" s="90" t="s">
        <v>117</v>
      </c>
      <c r="AU109" s="90" t="s">
        <v>75</v>
      </c>
      <c r="AY109" s="6" t="s">
        <v>115</v>
      </c>
      <c r="BE109" s="169">
        <f>IF($N$109="základní",$J$109,0)</f>
        <v>0</v>
      </c>
      <c r="BF109" s="169">
        <f>IF($N$109="snížená",$J$109,0)</f>
        <v>0</v>
      </c>
      <c r="BG109" s="169">
        <f>IF($N$109="zákl. přenesená",$J$109,0)</f>
        <v>0</v>
      </c>
      <c r="BH109" s="169">
        <f>IF($N$109="sníž. přenesená",$J$109,0)</f>
        <v>0</v>
      </c>
      <c r="BI109" s="169">
        <f>IF($N$109="nulová",$J$109,0)</f>
        <v>0</v>
      </c>
      <c r="BJ109" s="90" t="s">
        <v>73</v>
      </c>
      <c r="BK109" s="169">
        <f>ROUND($I$109*$H$109,2)</f>
        <v>0</v>
      </c>
      <c r="BL109" s="90" t="s">
        <v>122</v>
      </c>
      <c r="BM109" s="90" t="s">
        <v>165</v>
      </c>
    </row>
    <row r="110" spans="2:51" s="6" customFormat="1" ht="13.5" customHeight="1">
      <c r="B110" s="170"/>
      <c r="C110" s="171"/>
      <c r="D110" s="172" t="s">
        <v>124</v>
      </c>
      <c r="E110" s="173"/>
      <c r="F110" s="173" t="s">
        <v>166</v>
      </c>
      <c r="G110" s="171"/>
      <c r="H110" s="174">
        <v>36.61</v>
      </c>
      <c r="J110" s="171"/>
      <c r="K110" s="171"/>
      <c r="L110" s="175"/>
      <c r="M110" s="176"/>
      <c r="N110" s="171"/>
      <c r="O110" s="171"/>
      <c r="P110" s="171"/>
      <c r="Q110" s="171"/>
      <c r="R110" s="171"/>
      <c r="S110" s="171"/>
      <c r="T110" s="177"/>
      <c r="AT110" s="178" t="s">
        <v>124</v>
      </c>
      <c r="AU110" s="178" t="s">
        <v>75</v>
      </c>
      <c r="AV110" s="178" t="s">
        <v>75</v>
      </c>
      <c r="AW110" s="178" t="s">
        <v>87</v>
      </c>
      <c r="AX110" s="178" t="s">
        <v>67</v>
      </c>
      <c r="AY110" s="178" t="s">
        <v>115</v>
      </c>
    </row>
    <row r="111" spans="2:51" s="6" customFormat="1" ht="13.5" customHeight="1">
      <c r="B111" s="170"/>
      <c r="C111" s="171"/>
      <c r="D111" s="179" t="s">
        <v>124</v>
      </c>
      <c r="E111" s="171"/>
      <c r="F111" s="173" t="s">
        <v>167</v>
      </c>
      <c r="G111" s="171"/>
      <c r="H111" s="174">
        <v>89</v>
      </c>
      <c r="J111" s="171"/>
      <c r="K111" s="171"/>
      <c r="L111" s="175"/>
      <c r="M111" s="176"/>
      <c r="N111" s="171"/>
      <c r="O111" s="171"/>
      <c r="P111" s="171"/>
      <c r="Q111" s="171"/>
      <c r="R111" s="171"/>
      <c r="S111" s="171"/>
      <c r="T111" s="177"/>
      <c r="AT111" s="178" t="s">
        <v>124</v>
      </c>
      <c r="AU111" s="178" t="s">
        <v>75</v>
      </c>
      <c r="AV111" s="178" t="s">
        <v>75</v>
      </c>
      <c r="AW111" s="178" t="s">
        <v>87</v>
      </c>
      <c r="AX111" s="178" t="s">
        <v>67</v>
      </c>
      <c r="AY111" s="178" t="s">
        <v>115</v>
      </c>
    </row>
    <row r="112" spans="2:51" s="6" customFormat="1" ht="13.5" customHeight="1">
      <c r="B112" s="180"/>
      <c r="C112" s="181"/>
      <c r="D112" s="179" t="s">
        <v>124</v>
      </c>
      <c r="E112" s="181"/>
      <c r="F112" s="182" t="s">
        <v>132</v>
      </c>
      <c r="G112" s="181"/>
      <c r="H112" s="183">
        <v>125.61</v>
      </c>
      <c r="J112" s="181"/>
      <c r="K112" s="181"/>
      <c r="L112" s="184"/>
      <c r="M112" s="185"/>
      <c r="N112" s="181"/>
      <c r="O112" s="181"/>
      <c r="P112" s="181"/>
      <c r="Q112" s="181"/>
      <c r="R112" s="181"/>
      <c r="S112" s="181"/>
      <c r="T112" s="186"/>
      <c r="AT112" s="187" t="s">
        <v>124</v>
      </c>
      <c r="AU112" s="187" t="s">
        <v>75</v>
      </c>
      <c r="AV112" s="187" t="s">
        <v>122</v>
      </c>
      <c r="AW112" s="187" t="s">
        <v>87</v>
      </c>
      <c r="AX112" s="187" t="s">
        <v>73</v>
      </c>
      <c r="AY112" s="187" t="s">
        <v>115</v>
      </c>
    </row>
    <row r="113" spans="2:65" s="6" customFormat="1" ht="13.5" customHeight="1">
      <c r="B113" s="86"/>
      <c r="C113" s="158" t="s">
        <v>168</v>
      </c>
      <c r="D113" s="158" t="s">
        <v>117</v>
      </c>
      <c r="E113" s="159" t="s">
        <v>169</v>
      </c>
      <c r="F113" s="160" t="s">
        <v>170</v>
      </c>
      <c r="G113" s="161" t="s">
        <v>164</v>
      </c>
      <c r="H113" s="162">
        <v>128.41</v>
      </c>
      <c r="I113" s="163"/>
      <c r="J113" s="164">
        <f>ROUND($I$113*$H$113,2)</f>
        <v>0</v>
      </c>
      <c r="K113" s="160" t="s">
        <v>121</v>
      </c>
      <c r="L113" s="132"/>
      <c r="M113" s="165"/>
      <c r="N113" s="166" t="s">
        <v>38</v>
      </c>
      <c r="O113" s="87"/>
      <c r="P113" s="167">
        <f>$O$113*$H$113</f>
        <v>0</v>
      </c>
      <c r="Q113" s="167">
        <v>0</v>
      </c>
      <c r="R113" s="167">
        <f>$Q$113*$H$113</f>
        <v>0</v>
      </c>
      <c r="S113" s="167">
        <v>0</v>
      </c>
      <c r="T113" s="168">
        <f>$S$113*$H$113</f>
        <v>0</v>
      </c>
      <c r="AR113" s="90" t="s">
        <v>122</v>
      </c>
      <c r="AT113" s="90" t="s">
        <v>117</v>
      </c>
      <c r="AU113" s="90" t="s">
        <v>75</v>
      </c>
      <c r="AY113" s="6" t="s">
        <v>115</v>
      </c>
      <c r="BE113" s="169">
        <f>IF($N$113="základní",$J$113,0)</f>
        <v>0</v>
      </c>
      <c r="BF113" s="169">
        <f>IF($N$113="snížená",$J$113,0)</f>
        <v>0</v>
      </c>
      <c r="BG113" s="169">
        <f>IF($N$113="zákl. přenesená",$J$113,0)</f>
        <v>0</v>
      </c>
      <c r="BH113" s="169">
        <f>IF($N$113="sníž. přenesená",$J$113,0)</f>
        <v>0</v>
      </c>
      <c r="BI113" s="169">
        <f>IF($N$113="nulová",$J$113,0)</f>
        <v>0</v>
      </c>
      <c r="BJ113" s="90" t="s">
        <v>73</v>
      </c>
      <c r="BK113" s="169">
        <f>ROUND($I$113*$H$113,2)</f>
        <v>0</v>
      </c>
      <c r="BL113" s="90" t="s">
        <v>122</v>
      </c>
      <c r="BM113" s="90" t="s">
        <v>171</v>
      </c>
    </row>
    <row r="114" spans="2:65" s="6" customFormat="1" ht="13.5" customHeight="1">
      <c r="B114" s="86"/>
      <c r="C114" s="195" t="s">
        <v>172</v>
      </c>
      <c r="D114" s="195" t="s">
        <v>173</v>
      </c>
      <c r="E114" s="196" t="s">
        <v>174</v>
      </c>
      <c r="F114" s="197" t="s">
        <v>175</v>
      </c>
      <c r="G114" s="195" t="s">
        <v>176</v>
      </c>
      <c r="H114" s="198">
        <v>1.926</v>
      </c>
      <c r="I114" s="199"/>
      <c r="J114" s="200">
        <f>ROUND($I$114*$H$114,2)</f>
        <v>0</v>
      </c>
      <c r="K114" s="197" t="s">
        <v>121</v>
      </c>
      <c r="L114" s="201"/>
      <c r="M114" s="202"/>
      <c r="N114" s="203" t="s">
        <v>38</v>
      </c>
      <c r="O114" s="87"/>
      <c r="P114" s="167">
        <f>$O$114*$H$114</f>
        <v>0</v>
      </c>
      <c r="Q114" s="167">
        <v>0.001</v>
      </c>
      <c r="R114" s="167">
        <f>$Q$114*$H$114</f>
        <v>0.001926</v>
      </c>
      <c r="S114" s="167">
        <v>0</v>
      </c>
      <c r="T114" s="168">
        <f>$S$114*$H$114</f>
        <v>0</v>
      </c>
      <c r="AR114" s="90" t="s">
        <v>161</v>
      </c>
      <c r="AT114" s="90" t="s">
        <v>173</v>
      </c>
      <c r="AU114" s="90" t="s">
        <v>75</v>
      </c>
      <c r="AY114" s="90" t="s">
        <v>115</v>
      </c>
      <c r="BE114" s="169">
        <f>IF($N$114="základní",$J$114,0)</f>
        <v>0</v>
      </c>
      <c r="BF114" s="169">
        <f>IF($N$114="snížená",$J$114,0)</f>
        <v>0</v>
      </c>
      <c r="BG114" s="169">
        <f>IF($N$114="zákl. přenesená",$J$114,0)</f>
        <v>0</v>
      </c>
      <c r="BH114" s="169">
        <f>IF($N$114="sníž. přenesená",$J$114,0)</f>
        <v>0</v>
      </c>
      <c r="BI114" s="169">
        <f>IF($N$114="nulová",$J$114,0)</f>
        <v>0</v>
      </c>
      <c r="BJ114" s="90" t="s">
        <v>73</v>
      </c>
      <c r="BK114" s="169">
        <f>ROUND($I$114*$H$114,2)</f>
        <v>0</v>
      </c>
      <c r="BL114" s="90" t="s">
        <v>122</v>
      </c>
      <c r="BM114" s="90" t="s">
        <v>177</v>
      </c>
    </row>
    <row r="115" spans="2:51" s="6" customFormat="1" ht="13.5" customHeight="1">
      <c r="B115" s="170"/>
      <c r="C115" s="171"/>
      <c r="D115" s="172" t="s">
        <v>124</v>
      </c>
      <c r="E115" s="173"/>
      <c r="F115" s="173" t="s">
        <v>178</v>
      </c>
      <c r="G115" s="171"/>
      <c r="H115" s="174">
        <v>1.926</v>
      </c>
      <c r="J115" s="171"/>
      <c r="K115" s="171"/>
      <c r="L115" s="175"/>
      <c r="M115" s="176"/>
      <c r="N115" s="171"/>
      <c r="O115" s="171"/>
      <c r="P115" s="171"/>
      <c r="Q115" s="171"/>
      <c r="R115" s="171"/>
      <c r="S115" s="171"/>
      <c r="T115" s="177"/>
      <c r="AT115" s="178" t="s">
        <v>124</v>
      </c>
      <c r="AU115" s="178" t="s">
        <v>75</v>
      </c>
      <c r="AV115" s="178" t="s">
        <v>75</v>
      </c>
      <c r="AW115" s="178" t="s">
        <v>87</v>
      </c>
      <c r="AX115" s="178" t="s">
        <v>73</v>
      </c>
      <c r="AY115" s="178" t="s">
        <v>115</v>
      </c>
    </row>
    <row r="116" spans="2:65" s="6" customFormat="1" ht="13.5" customHeight="1">
      <c r="B116" s="86"/>
      <c r="C116" s="158" t="s">
        <v>179</v>
      </c>
      <c r="D116" s="158" t="s">
        <v>117</v>
      </c>
      <c r="E116" s="159" t="s">
        <v>180</v>
      </c>
      <c r="F116" s="160" t="s">
        <v>181</v>
      </c>
      <c r="G116" s="161" t="s">
        <v>164</v>
      </c>
      <c r="H116" s="162">
        <v>111.1</v>
      </c>
      <c r="I116" s="163"/>
      <c r="J116" s="164">
        <f>ROUND($I$116*$H$116,2)</f>
        <v>0</v>
      </c>
      <c r="K116" s="160" t="s">
        <v>121</v>
      </c>
      <c r="L116" s="132"/>
      <c r="M116" s="165"/>
      <c r="N116" s="166" t="s">
        <v>38</v>
      </c>
      <c r="O116" s="87"/>
      <c r="P116" s="167">
        <f>$O$116*$H$116</f>
        <v>0</v>
      </c>
      <c r="Q116" s="167">
        <v>0</v>
      </c>
      <c r="R116" s="167">
        <f>$Q$116*$H$116</f>
        <v>0</v>
      </c>
      <c r="S116" s="167">
        <v>0</v>
      </c>
      <c r="T116" s="168">
        <f>$S$116*$H$116</f>
        <v>0</v>
      </c>
      <c r="AR116" s="90" t="s">
        <v>122</v>
      </c>
      <c r="AT116" s="90" t="s">
        <v>117</v>
      </c>
      <c r="AU116" s="90" t="s">
        <v>75</v>
      </c>
      <c r="AY116" s="6" t="s">
        <v>115</v>
      </c>
      <c r="BE116" s="169">
        <f>IF($N$116="základní",$J$116,0)</f>
        <v>0</v>
      </c>
      <c r="BF116" s="169">
        <f>IF($N$116="snížená",$J$116,0)</f>
        <v>0</v>
      </c>
      <c r="BG116" s="169">
        <f>IF($N$116="zákl. přenesená",$J$116,0)</f>
        <v>0</v>
      </c>
      <c r="BH116" s="169">
        <f>IF($N$116="sníž. přenesená",$J$116,0)</f>
        <v>0</v>
      </c>
      <c r="BI116" s="169">
        <f>IF($N$116="nulová",$J$116,0)</f>
        <v>0</v>
      </c>
      <c r="BJ116" s="90" t="s">
        <v>73</v>
      </c>
      <c r="BK116" s="169">
        <f>ROUND($I$116*$H$116,2)</f>
        <v>0</v>
      </c>
      <c r="BL116" s="90" t="s">
        <v>122</v>
      </c>
      <c r="BM116" s="90" t="s">
        <v>182</v>
      </c>
    </row>
    <row r="117" spans="2:51" s="6" customFormat="1" ht="13.5" customHeight="1">
      <c r="B117" s="170"/>
      <c r="C117" s="171"/>
      <c r="D117" s="172" t="s">
        <v>124</v>
      </c>
      <c r="E117" s="173"/>
      <c r="F117" s="173" t="s">
        <v>183</v>
      </c>
      <c r="G117" s="171"/>
      <c r="H117" s="174">
        <v>111.1</v>
      </c>
      <c r="J117" s="171"/>
      <c r="K117" s="171"/>
      <c r="L117" s="175"/>
      <c r="M117" s="176"/>
      <c r="N117" s="171"/>
      <c r="O117" s="171"/>
      <c r="P117" s="171"/>
      <c r="Q117" s="171"/>
      <c r="R117" s="171"/>
      <c r="S117" s="171"/>
      <c r="T117" s="177"/>
      <c r="AT117" s="178" t="s">
        <v>124</v>
      </c>
      <c r="AU117" s="178" t="s">
        <v>75</v>
      </c>
      <c r="AV117" s="178" t="s">
        <v>75</v>
      </c>
      <c r="AW117" s="178" t="s">
        <v>87</v>
      </c>
      <c r="AX117" s="178" t="s">
        <v>73</v>
      </c>
      <c r="AY117" s="178" t="s">
        <v>115</v>
      </c>
    </row>
    <row r="118" spans="2:63" s="145" customFormat="1" ht="30" customHeight="1">
      <c r="B118" s="146"/>
      <c r="C118" s="147"/>
      <c r="D118" s="147" t="s">
        <v>66</v>
      </c>
      <c r="E118" s="156" t="s">
        <v>75</v>
      </c>
      <c r="F118" s="156" t="s">
        <v>184</v>
      </c>
      <c r="G118" s="147"/>
      <c r="H118" s="147"/>
      <c r="J118" s="157">
        <f>$BK$118</f>
        <v>0</v>
      </c>
      <c r="K118" s="147"/>
      <c r="L118" s="150"/>
      <c r="M118" s="151"/>
      <c r="N118" s="147"/>
      <c r="O118" s="147"/>
      <c r="P118" s="152">
        <f>SUM($P$119:$P$120)</f>
        <v>0</v>
      </c>
      <c r="Q118" s="147"/>
      <c r="R118" s="152">
        <f>SUM($R$119:$R$120)</f>
        <v>0.770976</v>
      </c>
      <c r="S118" s="147"/>
      <c r="T118" s="153">
        <f>SUM($T$119:$T$120)</f>
        <v>0</v>
      </c>
      <c r="AR118" s="154" t="s">
        <v>73</v>
      </c>
      <c r="AT118" s="154" t="s">
        <v>66</v>
      </c>
      <c r="AU118" s="154" t="s">
        <v>73</v>
      </c>
      <c r="AY118" s="154" t="s">
        <v>115</v>
      </c>
      <c r="BK118" s="155">
        <f>SUM($BK$119:$BK$120)</f>
        <v>0</v>
      </c>
    </row>
    <row r="119" spans="2:65" s="6" customFormat="1" ht="13.5" customHeight="1">
      <c r="B119" s="86"/>
      <c r="C119" s="158" t="s">
        <v>185</v>
      </c>
      <c r="D119" s="158" t="s">
        <v>117</v>
      </c>
      <c r="E119" s="159" t="s">
        <v>186</v>
      </c>
      <c r="F119" s="160" t="s">
        <v>187</v>
      </c>
      <c r="G119" s="161" t="s">
        <v>164</v>
      </c>
      <c r="H119" s="162">
        <v>1.8</v>
      </c>
      <c r="I119" s="163"/>
      <c r="J119" s="164">
        <f>ROUND($I$119*$H$119,2)</f>
        <v>0</v>
      </c>
      <c r="K119" s="160" t="s">
        <v>121</v>
      </c>
      <c r="L119" s="132"/>
      <c r="M119" s="165"/>
      <c r="N119" s="166" t="s">
        <v>38</v>
      </c>
      <c r="O119" s="87"/>
      <c r="P119" s="167">
        <f>$O$119*$H$119</f>
        <v>0</v>
      </c>
      <c r="Q119" s="167">
        <v>0.42832</v>
      </c>
      <c r="R119" s="167">
        <f>$Q$119*$H$119</f>
        <v>0.770976</v>
      </c>
      <c r="S119" s="167">
        <v>0</v>
      </c>
      <c r="T119" s="168">
        <f>$S$119*$H$119</f>
        <v>0</v>
      </c>
      <c r="AR119" s="90" t="s">
        <v>122</v>
      </c>
      <c r="AT119" s="90" t="s">
        <v>117</v>
      </c>
      <c r="AU119" s="90" t="s">
        <v>75</v>
      </c>
      <c r="AY119" s="6" t="s">
        <v>115</v>
      </c>
      <c r="BE119" s="169">
        <f>IF($N$119="základní",$J$119,0)</f>
        <v>0</v>
      </c>
      <c r="BF119" s="169">
        <f>IF($N$119="snížená",$J$119,0)</f>
        <v>0</v>
      </c>
      <c r="BG119" s="169">
        <f>IF($N$119="zákl. přenesená",$J$119,0)</f>
        <v>0</v>
      </c>
      <c r="BH119" s="169">
        <f>IF($N$119="sníž. přenesená",$J$119,0)</f>
        <v>0</v>
      </c>
      <c r="BI119" s="169">
        <f>IF($N$119="nulová",$J$119,0)</f>
        <v>0</v>
      </c>
      <c r="BJ119" s="90" t="s">
        <v>73</v>
      </c>
      <c r="BK119" s="169">
        <f>ROUND($I$119*$H$119,2)</f>
        <v>0</v>
      </c>
      <c r="BL119" s="90" t="s">
        <v>122</v>
      </c>
      <c r="BM119" s="90" t="s">
        <v>188</v>
      </c>
    </row>
    <row r="120" spans="2:51" s="6" customFormat="1" ht="13.5" customHeight="1">
      <c r="B120" s="170"/>
      <c r="C120" s="171"/>
      <c r="D120" s="172" t="s">
        <v>124</v>
      </c>
      <c r="E120" s="173"/>
      <c r="F120" s="173" t="s">
        <v>189</v>
      </c>
      <c r="G120" s="171"/>
      <c r="H120" s="174">
        <v>1.8</v>
      </c>
      <c r="J120" s="171"/>
      <c r="K120" s="171"/>
      <c r="L120" s="175"/>
      <c r="M120" s="176"/>
      <c r="N120" s="171"/>
      <c r="O120" s="171"/>
      <c r="P120" s="171"/>
      <c r="Q120" s="171"/>
      <c r="R120" s="171"/>
      <c r="S120" s="171"/>
      <c r="T120" s="177"/>
      <c r="AT120" s="178" t="s">
        <v>124</v>
      </c>
      <c r="AU120" s="178" t="s">
        <v>75</v>
      </c>
      <c r="AV120" s="178" t="s">
        <v>75</v>
      </c>
      <c r="AW120" s="178" t="s">
        <v>87</v>
      </c>
      <c r="AX120" s="178" t="s">
        <v>73</v>
      </c>
      <c r="AY120" s="178" t="s">
        <v>115</v>
      </c>
    </row>
    <row r="121" spans="2:63" s="145" customFormat="1" ht="30" customHeight="1">
      <c r="B121" s="146"/>
      <c r="C121" s="147"/>
      <c r="D121" s="147" t="s">
        <v>66</v>
      </c>
      <c r="E121" s="156" t="s">
        <v>133</v>
      </c>
      <c r="F121" s="156" t="s">
        <v>190</v>
      </c>
      <c r="G121" s="147"/>
      <c r="H121" s="147"/>
      <c r="J121" s="157">
        <f>$BK$121</f>
        <v>0</v>
      </c>
      <c r="K121" s="147"/>
      <c r="L121" s="150"/>
      <c r="M121" s="151"/>
      <c r="N121" s="147"/>
      <c r="O121" s="147"/>
      <c r="P121" s="152">
        <f>SUM($P$122:$P$128)</f>
        <v>0</v>
      </c>
      <c r="Q121" s="147"/>
      <c r="R121" s="152">
        <f>SUM($R$122:$R$128)</f>
        <v>11.363197999999999</v>
      </c>
      <c r="S121" s="147"/>
      <c r="T121" s="153">
        <f>SUM($T$122:$T$128)</f>
        <v>1.9316000000000002</v>
      </c>
      <c r="AR121" s="154" t="s">
        <v>73</v>
      </c>
      <c r="AT121" s="154" t="s">
        <v>66</v>
      </c>
      <c r="AU121" s="154" t="s">
        <v>73</v>
      </c>
      <c r="AY121" s="154" t="s">
        <v>115</v>
      </c>
      <c r="BK121" s="155">
        <f>SUM($BK$122:$BK$128)</f>
        <v>0</v>
      </c>
    </row>
    <row r="122" spans="2:65" s="6" customFormat="1" ht="13.5" customHeight="1">
      <c r="B122" s="86"/>
      <c r="C122" s="158" t="s">
        <v>191</v>
      </c>
      <c r="D122" s="158" t="s">
        <v>117</v>
      </c>
      <c r="E122" s="159" t="s">
        <v>192</v>
      </c>
      <c r="F122" s="160" t="s">
        <v>193</v>
      </c>
      <c r="G122" s="161" t="s">
        <v>128</v>
      </c>
      <c r="H122" s="162">
        <v>0.878</v>
      </c>
      <c r="I122" s="163"/>
      <c r="J122" s="164">
        <f>ROUND($I$122*$H$122,2)</f>
        <v>0</v>
      </c>
      <c r="K122" s="160"/>
      <c r="L122" s="132"/>
      <c r="M122" s="165"/>
      <c r="N122" s="166" t="s">
        <v>38</v>
      </c>
      <c r="O122" s="87"/>
      <c r="P122" s="167">
        <f>$O$122*$H$122</f>
        <v>0</v>
      </c>
      <c r="Q122" s="167">
        <v>0</v>
      </c>
      <c r="R122" s="167">
        <f>$Q$122*$H$122</f>
        <v>0</v>
      </c>
      <c r="S122" s="167">
        <v>2.2</v>
      </c>
      <c r="T122" s="168">
        <f>$S$122*$H$122</f>
        <v>1.9316000000000002</v>
      </c>
      <c r="AR122" s="90" t="s">
        <v>122</v>
      </c>
      <c r="AT122" s="90" t="s">
        <v>117</v>
      </c>
      <c r="AU122" s="90" t="s">
        <v>75</v>
      </c>
      <c r="AY122" s="6" t="s">
        <v>115</v>
      </c>
      <c r="BE122" s="169">
        <f>IF($N$122="základní",$J$122,0)</f>
        <v>0</v>
      </c>
      <c r="BF122" s="169">
        <f>IF($N$122="snížená",$J$122,0)</f>
        <v>0</v>
      </c>
      <c r="BG122" s="169">
        <f>IF($N$122="zákl. přenesená",$J$122,0)</f>
        <v>0</v>
      </c>
      <c r="BH122" s="169">
        <f>IF($N$122="sníž. přenesená",$J$122,0)</f>
        <v>0</v>
      </c>
      <c r="BI122" s="169">
        <f>IF($N$122="nulová",$J$122,0)</f>
        <v>0</v>
      </c>
      <c r="BJ122" s="90" t="s">
        <v>73</v>
      </c>
      <c r="BK122" s="169">
        <f>ROUND($I$122*$H$122,2)</f>
        <v>0</v>
      </c>
      <c r="BL122" s="90" t="s">
        <v>122</v>
      </c>
      <c r="BM122" s="90" t="s">
        <v>194</v>
      </c>
    </row>
    <row r="123" spans="2:51" s="6" customFormat="1" ht="13.5" customHeight="1">
      <c r="B123" s="170"/>
      <c r="C123" s="171"/>
      <c r="D123" s="172" t="s">
        <v>124</v>
      </c>
      <c r="E123" s="173"/>
      <c r="F123" s="173" t="s">
        <v>195</v>
      </c>
      <c r="G123" s="171"/>
      <c r="H123" s="174">
        <v>0.026</v>
      </c>
      <c r="J123" s="171"/>
      <c r="K123" s="171"/>
      <c r="L123" s="175"/>
      <c r="M123" s="176"/>
      <c r="N123" s="171"/>
      <c r="O123" s="171"/>
      <c r="P123" s="171"/>
      <c r="Q123" s="171"/>
      <c r="R123" s="171"/>
      <c r="S123" s="171"/>
      <c r="T123" s="177"/>
      <c r="AT123" s="178" t="s">
        <v>124</v>
      </c>
      <c r="AU123" s="178" t="s">
        <v>75</v>
      </c>
      <c r="AV123" s="178" t="s">
        <v>75</v>
      </c>
      <c r="AW123" s="178" t="s">
        <v>87</v>
      </c>
      <c r="AX123" s="178" t="s">
        <v>67</v>
      </c>
      <c r="AY123" s="178" t="s">
        <v>115</v>
      </c>
    </row>
    <row r="124" spans="2:51" s="6" customFormat="1" ht="13.5" customHeight="1">
      <c r="B124" s="170"/>
      <c r="C124" s="171"/>
      <c r="D124" s="179" t="s">
        <v>124</v>
      </c>
      <c r="E124" s="171"/>
      <c r="F124" s="173" t="s">
        <v>196</v>
      </c>
      <c r="G124" s="171"/>
      <c r="H124" s="174">
        <v>0.852</v>
      </c>
      <c r="J124" s="171"/>
      <c r="K124" s="171"/>
      <c r="L124" s="175"/>
      <c r="M124" s="176"/>
      <c r="N124" s="171"/>
      <c r="O124" s="171"/>
      <c r="P124" s="171"/>
      <c r="Q124" s="171"/>
      <c r="R124" s="171"/>
      <c r="S124" s="171"/>
      <c r="T124" s="177"/>
      <c r="AT124" s="178" t="s">
        <v>124</v>
      </c>
      <c r="AU124" s="178" t="s">
        <v>75</v>
      </c>
      <c r="AV124" s="178" t="s">
        <v>75</v>
      </c>
      <c r="AW124" s="178" t="s">
        <v>87</v>
      </c>
      <c r="AX124" s="178" t="s">
        <v>67</v>
      </c>
      <c r="AY124" s="178" t="s">
        <v>115</v>
      </c>
    </row>
    <row r="125" spans="2:51" s="6" customFormat="1" ht="13.5" customHeight="1">
      <c r="B125" s="180"/>
      <c r="C125" s="181"/>
      <c r="D125" s="179" t="s">
        <v>124</v>
      </c>
      <c r="E125" s="181"/>
      <c r="F125" s="182" t="s">
        <v>132</v>
      </c>
      <c r="G125" s="181"/>
      <c r="H125" s="183">
        <v>0.878</v>
      </c>
      <c r="J125" s="181"/>
      <c r="K125" s="181"/>
      <c r="L125" s="184"/>
      <c r="M125" s="185"/>
      <c r="N125" s="181"/>
      <c r="O125" s="181"/>
      <c r="P125" s="181"/>
      <c r="Q125" s="181"/>
      <c r="R125" s="181"/>
      <c r="S125" s="181"/>
      <c r="T125" s="186"/>
      <c r="AT125" s="187" t="s">
        <v>124</v>
      </c>
      <c r="AU125" s="187" t="s">
        <v>75</v>
      </c>
      <c r="AV125" s="187" t="s">
        <v>122</v>
      </c>
      <c r="AW125" s="187" t="s">
        <v>87</v>
      </c>
      <c r="AX125" s="187" t="s">
        <v>73</v>
      </c>
      <c r="AY125" s="187" t="s">
        <v>115</v>
      </c>
    </row>
    <row r="126" spans="2:65" s="6" customFormat="1" ht="13.5" customHeight="1">
      <c r="B126" s="86"/>
      <c r="C126" s="158" t="s">
        <v>197</v>
      </c>
      <c r="D126" s="158" t="s">
        <v>117</v>
      </c>
      <c r="E126" s="159" t="s">
        <v>198</v>
      </c>
      <c r="F126" s="160" t="s">
        <v>199</v>
      </c>
      <c r="G126" s="161" t="s">
        <v>128</v>
      </c>
      <c r="H126" s="162">
        <v>5.81</v>
      </c>
      <c r="I126" s="163"/>
      <c r="J126" s="164">
        <f>ROUND($I$126*$H$126,2)</f>
        <v>0</v>
      </c>
      <c r="K126" s="160" t="s">
        <v>121</v>
      </c>
      <c r="L126" s="132"/>
      <c r="M126" s="165"/>
      <c r="N126" s="166" t="s">
        <v>38</v>
      </c>
      <c r="O126" s="87"/>
      <c r="P126" s="167">
        <f>$O$126*$H$126</f>
        <v>0</v>
      </c>
      <c r="Q126" s="167">
        <v>1.9558</v>
      </c>
      <c r="R126" s="167">
        <f>$Q$126*$H$126</f>
        <v>11.363197999999999</v>
      </c>
      <c r="S126" s="167">
        <v>0</v>
      </c>
      <c r="T126" s="168">
        <f>$S$126*$H$126</f>
        <v>0</v>
      </c>
      <c r="AR126" s="90" t="s">
        <v>122</v>
      </c>
      <c r="AT126" s="90" t="s">
        <v>117</v>
      </c>
      <c r="AU126" s="90" t="s">
        <v>75</v>
      </c>
      <c r="AY126" s="6" t="s">
        <v>115</v>
      </c>
      <c r="BE126" s="169">
        <f>IF($N$126="základní",$J$126,0)</f>
        <v>0</v>
      </c>
      <c r="BF126" s="169">
        <f>IF($N$126="snížená",$J$126,0)</f>
        <v>0</v>
      </c>
      <c r="BG126" s="169">
        <f>IF($N$126="zákl. přenesená",$J$126,0)</f>
        <v>0</v>
      </c>
      <c r="BH126" s="169">
        <f>IF($N$126="sníž. přenesená",$J$126,0)</f>
        <v>0</v>
      </c>
      <c r="BI126" s="169">
        <f>IF($N$126="nulová",$J$126,0)</f>
        <v>0</v>
      </c>
      <c r="BJ126" s="90" t="s">
        <v>73</v>
      </c>
      <c r="BK126" s="169">
        <f>ROUND($I$126*$H$126,2)</f>
        <v>0</v>
      </c>
      <c r="BL126" s="90" t="s">
        <v>122</v>
      </c>
      <c r="BM126" s="90" t="s">
        <v>200</v>
      </c>
    </row>
    <row r="127" spans="2:51" s="6" customFormat="1" ht="13.5" customHeight="1">
      <c r="B127" s="188"/>
      <c r="C127" s="189"/>
      <c r="D127" s="172" t="s">
        <v>124</v>
      </c>
      <c r="E127" s="190"/>
      <c r="F127" s="190" t="s">
        <v>201</v>
      </c>
      <c r="G127" s="189"/>
      <c r="H127" s="189"/>
      <c r="J127" s="189"/>
      <c r="K127" s="189"/>
      <c r="L127" s="191"/>
      <c r="M127" s="192"/>
      <c r="N127" s="189"/>
      <c r="O127" s="189"/>
      <c r="P127" s="189"/>
      <c r="Q127" s="189"/>
      <c r="R127" s="189"/>
      <c r="S127" s="189"/>
      <c r="T127" s="193"/>
      <c r="AT127" s="194" t="s">
        <v>124</v>
      </c>
      <c r="AU127" s="194" t="s">
        <v>75</v>
      </c>
      <c r="AV127" s="194" t="s">
        <v>73</v>
      </c>
      <c r="AW127" s="194" t="s">
        <v>87</v>
      </c>
      <c r="AX127" s="194" t="s">
        <v>67</v>
      </c>
      <c r="AY127" s="194" t="s">
        <v>115</v>
      </c>
    </row>
    <row r="128" spans="2:51" s="6" customFormat="1" ht="13.5" customHeight="1">
      <c r="B128" s="170"/>
      <c r="C128" s="171"/>
      <c r="D128" s="179" t="s">
        <v>124</v>
      </c>
      <c r="E128" s="171"/>
      <c r="F128" s="173" t="s">
        <v>202</v>
      </c>
      <c r="G128" s="171"/>
      <c r="H128" s="174">
        <v>5.81</v>
      </c>
      <c r="J128" s="171"/>
      <c r="K128" s="171"/>
      <c r="L128" s="175"/>
      <c r="M128" s="176"/>
      <c r="N128" s="171"/>
      <c r="O128" s="171"/>
      <c r="P128" s="171"/>
      <c r="Q128" s="171"/>
      <c r="R128" s="171"/>
      <c r="S128" s="171"/>
      <c r="T128" s="177"/>
      <c r="AT128" s="178" t="s">
        <v>124</v>
      </c>
      <c r="AU128" s="178" t="s">
        <v>75</v>
      </c>
      <c r="AV128" s="178" t="s">
        <v>75</v>
      </c>
      <c r="AW128" s="178" t="s">
        <v>87</v>
      </c>
      <c r="AX128" s="178" t="s">
        <v>73</v>
      </c>
      <c r="AY128" s="178" t="s">
        <v>115</v>
      </c>
    </row>
    <row r="129" spans="2:63" s="145" customFormat="1" ht="30" customHeight="1">
      <c r="B129" s="146"/>
      <c r="C129" s="147"/>
      <c r="D129" s="147" t="s">
        <v>66</v>
      </c>
      <c r="E129" s="156" t="s">
        <v>122</v>
      </c>
      <c r="F129" s="156" t="s">
        <v>203</v>
      </c>
      <c r="G129" s="147"/>
      <c r="H129" s="147"/>
      <c r="J129" s="157">
        <f>$BK$129</f>
        <v>0</v>
      </c>
      <c r="K129" s="147"/>
      <c r="L129" s="150"/>
      <c r="M129" s="151"/>
      <c r="N129" s="147"/>
      <c r="O129" s="147"/>
      <c r="P129" s="152">
        <f>SUM($P$130:$P$148)</f>
        <v>0</v>
      </c>
      <c r="Q129" s="147"/>
      <c r="R129" s="152">
        <f>SUM($R$130:$R$148)</f>
        <v>0.5008975999999999</v>
      </c>
      <c r="S129" s="147"/>
      <c r="T129" s="153">
        <f>SUM($T$130:$T$148)</f>
        <v>0</v>
      </c>
      <c r="AR129" s="154" t="s">
        <v>73</v>
      </c>
      <c r="AT129" s="154" t="s">
        <v>66</v>
      </c>
      <c r="AU129" s="154" t="s">
        <v>73</v>
      </c>
      <c r="AY129" s="154" t="s">
        <v>115</v>
      </c>
      <c r="BK129" s="155">
        <f>SUM($BK$130:$BK$148)</f>
        <v>0</v>
      </c>
    </row>
    <row r="130" spans="2:65" s="6" customFormat="1" ht="13.5" customHeight="1">
      <c r="B130" s="86"/>
      <c r="C130" s="158" t="s">
        <v>8</v>
      </c>
      <c r="D130" s="158" t="s">
        <v>117</v>
      </c>
      <c r="E130" s="159" t="s">
        <v>204</v>
      </c>
      <c r="F130" s="160" t="s">
        <v>205</v>
      </c>
      <c r="G130" s="161" t="s">
        <v>128</v>
      </c>
      <c r="H130" s="162">
        <v>25.779</v>
      </c>
      <c r="I130" s="163"/>
      <c r="J130" s="164">
        <f>ROUND($I$130*$H$130,2)</f>
        <v>0</v>
      </c>
      <c r="K130" s="160" t="s">
        <v>121</v>
      </c>
      <c r="L130" s="132"/>
      <c r="M130" s="165"/>
      <c r="N130" s="166" t="s">
        <v>38</v>
      </c>
      <c r="O130" s="87"/>
      <c r="P130" s="167">
        <f>$O$130*$H$130</f>
        <v>0</v>
      </c>
      <c r="Q130" s="167">
        <v>0</v>
      </c>
      <c r="R130" s="167">
        <f>$Q$130*$H$130</f>
        <v>0</v>
      </c>
      <c r="S130" s="167">
        <v>0</v>
      </c>
      <c r="T130" s="168">
        <f>$S$130*$H$130</f>
        <v>0</v>
      </c>
      <c r="AR130" s="90" t="s">
        <v>122</v>
      </c>
      <c r="AT130" s="90" t="s">
        <v>117</v>
      </c>
      <c r="AU130" s="90" t="s">
        <v>75</v>
      </c>
      <c r="AY130" s="6" t="s">
        <v>115</v>
      </c>
      <c r="BE130" s="169">
        <f>IF($N$130="základní",$J$130,0)</f>
        <v>0</v>
      </c>
      <c r="BF130" s="169">
        <f>IF($N$130="snížená",$J$130,0)</f>
        <v>0</v>
      </c>
      <c r="BG130" s="169">
        <f>IF($N$130="zákl. přenesená",$J$130,0)</f>
        <v>0</v>
      </c>
      <c r="BH130" s="169">
        <f>IF($N$130="sníž. přenesená",$J$130,0)</f>
        <v>0</v>
      </c>
      <c r="BI130" s="169">
        <f>IF($N$130="nulová",$J$130,0)</f>
        <v>0</v>
      </c>
      <c r="BJ130" s="90" t="s">
        <v>73</v>
      </c>
      <c r="BK130" s="169">
        <f>ROUND($I$130*$H$130,2)</f>
        <v>0</v>
      </c>
      <c r="BL130" s="90" t="s">
        <v>122</v>
      </c>
      <c r="BM130" s="90" t="s">
        <v>206</v>
      </c>
    </row>
    <row r="131" spans="2:51" s="6" customFormat="1" ht="13.5" customHeight="1">
      <c r="B131" s="170"/>
      <c r="C131" s="171"/>
      <c r="D131" s="172" t="s">
        <v>124</v>
      </c>
      <c r="E131" s="173"/>
      <c r="F131" s="173" t="s">
        <v>207</v>
      </c>
      <c r="G131" s="171"/>
      <c r="H131" s="174">
        <v>25.135</v>
      </c>
      <c r="J131" s="171"/>
      <c r="K131" s="171"/>
      <c r="L131" s="175"/>
      <c r="M131" s="176"/>
      <c r="N131" s="171"/>
      <c r="O131" s="171"/>
      <c r="P131" s="171"/>
      <c r="Q131" s="171"/>
      <c r="R131" s="171"/>
      <c r="S131" s="171"/>
      <c r="T131" s="177"/>
      <c r="AT131" s="178" t="s">
        <v>124</v>
      </c>
      <c r="AU131" s="178" t="s">
        <v>75</v>
      </c>
      <c r="AV131" s="178" t="s">
        <v>75</v>
      </c>
      <c r="AW131" s="178" t="s">
        <v>87</v>
      </c>
      <c r="AX131" s="178" t="s">
        <v>67</v>
      </c>
      <c r="AY131" s="178" t="s">
        <v>115</v>
      </c>
    </row>
    <row r="132" spans="2:51" s="6" customFormat="1" ht="13.5" customHeight="1">
      <c r="B132" s="170"/>
      <c r="C132" s="171"/>
      <c r="D132" s="179" t="s">
        <v>124</v>
      </c>
      <c r="E132" s="171"/>
      <c r="F132" s="173" t="s">
        <v>208</v>
      </c>
      <c r="G132" s="171"/>
      <c r="H132" s="174">
        <v>0.3</v>
      </c>
      <c r="J132" s="171"/>
      <c r="K132" s="171"/>
      <c r="L132" s="175"/>
      <c r="M132" s="176"/>
      <c r="N132" s="171"/>
      <c r="O132" s="171"/>
      <c r="P132" s="171"/>
      <c r="Q132" s="171"/>
      <c r="R132" s="171"/>
      <c r="S132" s="171"/>
      <c r="T132" s="177"/>
      <c r="AT132" s="178" t="s">
        <v>124</v>
      </c>
      <c r="AU132" s="178" t="s">
        <v>75</v>
      </c>
      <c r="AV132" s="178" t="s">
        <v>75</v>
      </c>
      <c r="AW132" s="178" t="s">
        <v>87</v>
      </c>
      <c r="AX132" s="178" t="s">
        <v>67</v>
      </c>
      <c r="AY132" s="178" t="s">
        <v>115</v>
      </c>
    </row>
    <row r="133" spans="2:51" s="6" customFormat="1" ht="13.5" customHeight="1">
      <c r="B133" s="170"/>
      <c r="C133" s="171"/>
      <c r="D133" s="179" t="s">
        <v>124</v>
      </c>
      <c r="E133" s="171"/>
      <c r="F133" s="173" t="s">
        <v>209</v>
      </c>
      <c r="G133" s="171"/>
      <c r="H133" s="174">
        <v>0.14</v>
      </c>
      <c r="J133" s="171"/>
      <c r="K133" s="171"/>
      <c r="L133" s="175"/>
      <c r="M133" s="176"/>
      <c r="N133" s="171"/>
      <c r="O133" s="171"/>
      <c r="P133" s="171"/>
      <c r="Q133" s="171"/>
      <c r="R133" s="171"/>
      <c r="S133" s="171"/>
      <c r="T133" s="177"/>
      <c r="AT133" s="178" t="s">
        <v>124</v>
      </c>
      <c r="AU133" s="178" t="s">
        <v>75</v>
      </c>
      <c r="AV133" s="178" t="s">
        <v>75</v>
      </c>
      <c r="AW133" s="178" t="s">
        <v>87</v>
      </c>
      <c r="AX133" s="178" t="s">
        <v>67</v>
      </c>
      <c r="AY133" s="178" t="s">
        <v>115</v>
      </c>
    </row>
    <row r="134" spans="2:51" s="6" customFormat="1" ht="13.5" customHeight="1">
      <c r="B134" s="170"/>
      <c r="C134" s="171"/>
      <c r="D134" s="179" t="s">
        <v>124</v>
      </c>
      <c r="E134" s="171"/>
      <c r="F134" s="173" t="s">
        <v>210</v>
      </c>
      <c r="G134" s="171"/>
      <c r="H134" s="174">
        <v>0.06</v>
      </c>
      <c r="J134" s="171"/>
      <c r="K134" s="171"/>
      <c r="L134" s="175"/>
      <c r="M134" s="176"/>
      <c r="N134" s="171"/>
      <c r="O134" s="171"/>
      <c r="P134" s="171"/>
      <c r="Q134" s="171"/>
      <c r="R134" s="171"/>
      <c r="S134" s="171"/>
      <c r="T134" s="177"/>
      <c r="AT134" s="178" t="s">
        <v>124</v>
      </c>
      <c r="AU134" s="178" t="s">
        <v>75</v>
      </c>
      <c r="AV134" s="178" t="s">
        <v>75</v>
      </c>
      <c r="AW134" s="178" t="s">
        <v>87</v>
      </c>
      <c r="AX134" s="178" t="s">
        <v>67</v>
      </c>
      <c r="AY134" s="178" t="s">
        <v>115</v>
      </c>
    </row>
    <row r="135" spans="2:51" s="6" customFormat="1" ht="13.5" customHeight="1">
      <c r="B135" s="170"/>
      <c r="C135" s="171"/>
      <c r="D135" s="179" t="s">
        <v>124</v>
      </c>
      <c r="E135" s="171"/>
      <c r="F135" s="173" t="s">
        <v>211</v>
      </c>
      <c r="G135" s="171"/>
      <c r="H135" s="174">
        <v>0.144</v>
      </c>
      <c r="J135" s="171"/>
      <c r="K135" s="171"/>
      <c r="L135" s="175"/>
      <c r="M135" s="176"/>
      <c r="N135" s="171"/>
      <c r="O135" s="171"/>
      <c r="P135" s="171"/>
      <c r="Q135" s="171"/>
      <c r="R135" s="171"/>
      <c r="S135" s="171"/>
      <c r="T135" s="177"/>
      <c r="AT135" s="178" t="s">
        <v>124</v>
      </c>
      <c r="AU135" s="178" t="s">
        <v>75</v>
      </c>
      <c r="AV135" s="178" t="s">
        <v>75</v>
      </c>
      <c r="AW135" s="178" t="s">
        <v>87</v>
      </c>
      <c r="AX135" s="178" t="s">
        <v>67</v>
      </c>
      <c r="AY135" s="178" t="s">
        <v>115</v>
      </c>
    </row>
    <row r="136" spans="2:51" s="6" customFormat="1" ht="13.5" customHeight="1">
      <c r="B136" s="180"/>
      <c r="C136" s="181"/>
      <c r="D136" s="179" t="s">
        <v>124</v>
      </c>
      <c r="E136" s="181"/>
      <c r="F136" s="182" t="s">
        <v>132</v>
      </c>
      <c r="G136" s="181"/>
      <c r="H136" s="183">
        <v>25.779</v>
      </c>
      <c r="J136" s="181"/>
      <c r="K136" s="181"/>
      <c r="L136" s="184"/>
      <c r="M136" s="185"/>
      <c r="N136" s="181"/>
      <c r="O136" s="181"/>
      <c r="P136" s="181"/>
      <c r="Q136" s="181"/>
      <c r="R136" s="181"/>
      <c r="S136" s="181"/>
      <c r="T136" s="186"/>
      <c r="AT136" s="187" t="s">
        <v>124</v>
      </c>
      <c r="AU136" s="187" t="s">
        <v>75</v>
      </c>
      <c r="AV136" s="187" t="s">
        <v>122</v>
      </c>
      <c r="AW136" s="187" t="s">
        <v>87</v>
      </c>
      <c r="AX136" s="187" t="s">
        <v>73</v>
      </c>
      <c r="AY136" s="187" t="s">
        <v>115</v>
      </c>
    </row>
    <row r="137" spans="2:65" s="6" customFormat="1" ht="13.5" customHeight="1">
      <c r="B137" s="86"/>
      <c r="C137" s="158" t="s">
        <v>212</v>
      </c>
      <c r="D137" s="158" t="s">
        <v>117</v>
      </c>
      <c r="E137" s="159" t="s">
        <v>213</v>
      </c>
      <c r="F137" s="160" t="s">
        <v>214</v>
      </c>
      <c r="G137" s="161" t="s">
        <v>128</v>
      </c>
      <c r="H137" s="162">
        <v>0.426</v>
      </c>
      <c r="I137" s="163"/>
      <c r="J137" s="164">
        <f>ROUND($I$137*$H$137,2)</f>
        <v>0</v>
      </c>
      <c r="K137" s="160" t="s">
        <v>121</v>
      </c>
      <c r="L137" s="132"/>
      <c r="M137" s="165"/>
      <c r="N137" s="166" t="s">
        <v>38</v>
      </c>
      <c r="O137" s="87"/>
      <c r="P137" s="167">
        <f>$O$137*$H$137</f>
        <v>0</v>
      </c>
      <c r="Q137" s="167">
        <v>0</v>
      </c>
      <c r="R137" s="167">
        <f>$Q$137*$H$137</f>
        <v>0</v>
      </c>
      <c r="S137" s="167">
        <v>0</v>
      </c>
      <c r="T137" s="168">
        <f>$S$137*$H$137</f>
        <v>0</v>
      </c>
      <c r="AR137" s="90" t="s">
        <v>122</v>
      </c>
      <c r="AT137" s="90" t="s">
        <v>117</v>
      </c>
      <c r="AU137" s="90" t="s">
        <v>75</v>
      </c>
      <c r="AY137" s="6" t="s">
        <v>115</v>
      </c>
      <c r="BE137" s="169">
        <f>IF($N$137="základní",$J$137,0)</f>
        <v>0</v>
      </c>
      <c r="BF137" s="169">
        <f>IF($N$137="snížená",$J$137,0)</f>
        <v>0</v>
      </c>
      <c r="BG137" s="169">
        <f>IF($N$137="zákl. přenesená",$J$137,0)</f>
        <v>0</v>
      </c>
      <c r="BH137" s="169">
        <f>IF($N$137="sníž. přenesená",$J$137,0)</f>
        <v>0</v>
      </c>
      <c r="BI137" s="169">
        <f>IF($N$137="nulová",$J$137,0)</f>
        <v>0</v>
      </c>
      <c r="BJ137" s="90" t="s">
        <v>73</v>
      </c>
      <c r="BK137" s="169">
        <f>ROUND($I$137*$H$137,2)</f>
        <v>0</v>
      </c>
      <c r="BL137" s="90" t="s">
        <v>122</v>
      </c>
      <c r="BM137" s="90" t="s">
        <v>215</v>
      </c>
    </row>
    <row r="138" spans="2:51" s="6" customFormat="1" ht="13.5" customHeight="1">
      <c r="B138" s="188"/>
      <c r="C138" s="189"/>
      <c r="D138" s="172" t="s">
        <v>124</v>
      </c>
      <c r="E138" s="190"/>
      <c r="F138" s="190" t="s">
        <v>216</v>
      </c>
      <c r="G138" s="189"/>
      <c r="H138" s="189"/>
      <c r="J138" s="189"/>
      <c r="K138" s="189"/>
      <c r="L138" s="191"/>
      <c r="M138" s="192"/>
      <c r="N138" s="189"/>
      <c r="O138" s="189"/>
      <c r="P138" s="189"/>
      <c r="Q138" s="189"/>
      <c r="R138" s="189"/>
      <c r="S138" s="189"/>
      <c r="T138" s="193"/>
      <c r="AT138" s="194" t="s">
        <v>124</v>
      </c>
      <c r="AU138" s="194" t="s">
        <v>75</v>
      </c>
      <c r="AV138" s="194" t="s">
        <v>73</v>
      </c>
      <c r="AW138" s="194" t="s">
        <v>87</v>
      </c>
      <c r="AX138" s="194" t="s">
        <v>67</v>
      </c>
      <c r="AY138" s="194" t="s">
        <v>115</v>
      </c>
    </row>
    <row r="139" spans="2:51" s="6" customFormat="1" ht="13.5" customHeight="1">
      <c r="B139" s="170"/>
      <c r="C139" s="171"/>
      <c r="D139" s="179" t="s">
        <v>124</v>
      </c>
      <c r="E139" s="171"/>
      <c r="F139" s="173" t="s">
        <v>217</v>
      </c>
      <c r="G139" s="171"/>
      <c r="H139" s="174">
        <v>0.426</v>
      </c>
      <c r="J139" s="171"/>
      <c r="K139" s="171"/>
      <c r="L139" s="175"/>
      <c r="M139" s="176"/>
      <c r="N139" s="171"/>
      <c r="O139" s="171"/>
      <c r="P139" s="171"/>
      <c r="Q139" s="171"/>
      <c r="R139" s="171"/>
      <c r="S139" s="171"/>
      <c r="T139" s="177"/>
      <c r="AT139" s="178" t="s">
        <v>124</v>
      </c>
      <c r="AU139" s="178" t="s">
        <v>75</v>
      </c>
      <c r="AV139" s="178" t="s">
        <v>75</v>
      </c>
      <c r="AW139" s="178" t="s">
        <v>87</v>
      </c>
      <c r="AX139" s="178" t="s">
        <v>73</v>
      </c>
      <c r="AY139" s="178" t="s">
        <v>115</v>
      </c>
    </row>
    <row r="140" spans="2:65" s="6" customFormat="1" ht="13.5" customHeight="1">
      <c r="B140" s="86"/>
      <c r="C140" s="158" t="s">
        <v>218</v>
      </c>
      <c r="D140" s="158" t="s">
        <v>117</v>
      </c>
      <c r="E140" s="159" t="s">
        <v>219</v>
      </c>
      <c r="F140" s="160" t="s">
        <v>220</v>
      </c>
      <c r="G140" s="161" t="s">
        <v>164</v>
      </c>
      <c r="H140" s="162">
        <v>64.4</v>
      </c>
      <c r="I140" s="163"/>
      <c r="J140" s="164">
        <f>ROUND($I$140*$H$140,2)</f>
        <v>0</v>
      </c>
      <c r="K140" s="160" t="s">
        <v>121</v>
      </c>
      <c r="L140" s="132"/>
      <c r="M140" s="165"/>
      <c r="N140" s="166" t="s">
        <v>38</v>
      </c>
      <c r="O140" s="87"/>
      <c r="P140" s="167">
        <f>$O$140*$H$140</f>
        <v>0</v>
      </c>
      <c r="Q140" s="167">
        <v>0.001</v>
      </c>
      <c r="R140" s="167">
        <f>$Q$140*$H$140</f>
        <v>0.06440000000000001</v>
      </c>
      <c r="S140" s="167">
        <v>0</v>
      </c>
      <c r="T140" s="168">
        <f>$S$140*$H$140</f>
        <v>0</v>
      </c>
      <c r="AR140" s="90" t="s">
        <v>122</v>
      </c>
      <c r="AT140" s="90" t="s">
        <v>117</v>
      </c>
      <c r="AU140" s="90" t="s">
        <v>75</v>
      </c>
      <c r="AY140" s="6" t="s">
        <v>115</v>
      </c>
      <c r="BE140" s="169">
        <f>IF($N$140="základní",$J$140,0)</f>
        <v>0</v>
      </c>
      <c r="BF140" s="169">
        <f>IF($N$140="snížená",$J$140,0)</f>
        <v>0</v>
      </c>
      <c r="BG140" s="169">
        <f>IF($N$140="zákl. přenesená",$J$140,0)</f>
        <v>0</v>
      </c>
      <c r="BH140" s="169">
        <f>IF($N$140="sníž. přenesená",$J$140,0)</f>
        <v>0</v>
      </c>
      <c r="BI140" s="169">
        <f>IF($N$140="nulová",$J$140,0)</f>
        <v>0</v>
      </c>
      <c r="BJ140" s="90" t="s">
        <v>73</v>
      </c>
      <c r="BK140" s="169">
        <f>ROUND($I$140*$H$140,2)</f>
        <v>0</v>
      </c>
      <c r="BL140" s="90" t="s">
        <v>122</v>
      </c>
      <c r="BM140" s="90" t="s">
        <v>221</v>
      </c>
    </row>
    <row r="141" spans="2:51" s="6" customFormat="1" ht="13.5" customHeight="1">
      <c r="B141" s="170"/>
      <c r="C141" s="171"/>
      <c r="D141" s="172" t="s">
        <v>124</v>
      </c>
      <c r="E141" s="173"/>
      <c r="F141" s="173" t="s">
        <v>222</v>
      </c>
      <c r="G141" s="171"/>
      <c r="H141" s="174">
        <v>64.4</v>
      </c>
      <c r="J141" s="171"/>
      <c r="K141" s="171"/>
      <c r="L141" s="175"/>
      <c r="M141" s="176"/>
      <c r="N141" s="171"/>
      <c r="O141" s="171"/>
      <c r="P141" s="171"/>
      <c r="Q141" s="171"/>
      <c r="R141" s="171"/>
      <c r="S141" s="171"/>
      <c r="T141" s="177"/>
      <c r="AT141" s="178" t="s">
        <v>124</v>
      </c>
      <c r="AU141" s="178" t="s">
        <v>75</v>
      </c>
      <c r="AV141" s="178" t="s">
        <v>75</v>
      </c>
      <c r="AW141" s="178" t="s">
        <v>87</v>
      </c>
      <c r="AX141" s="178" t="s">
        <v>73</v>
      </c>
      <c r="AY141" s="178" t="s">
        <v>115</v>
      </c>
    </row>
    <row r="142" spans="2:65" s="6" customFormat="1" ht="13.5" customHeight="1">
      <c r="B142" s="86"/>
      <c r="C142" s="204" t="s">
        <v>223</v>
      </c>
      <c r="D142" s="204" t="s">
        <v>173</v>
      </c>
      <c r="E142" s="196" t="s">
        <v>224</v>
      </c>
      <c r="F142" s="197" t="s">
        <v>225</v>
      </c>
      <c r="G142" s="195" t="s">
        <v>164</v>
      </c>
      <c r="H142" s="198">
        <v>65.688</v>
      </c>
      <c r="I142" s="199"/>
      <c r="J142" s="200">
        <f>ROUND($I$142*$H$142,2)</f>
        <v>0</v>
      </c>
      <c r="K142" s="197"/>
      <c r="L142" s="201"/>
      <c r="M142" s="202"/>
      <c r="N142" s="203" t="s">
        <v>38</v>
      </c>
      <c r="O142" s="87"/>
      <c r="P142" s="167">
        <f>$O$142*$H$142</f>
        <v>0</v>
      </c>
      <c r="Q142" s="167">
        <v>0.0002</v>
      </c>
      <c r="R142" s="167">
        <f>$Q$142*$H$142</f>
        <v>0.013137600000000001</v>
      </c>
      <c r="S142" s="167">
        <v>0</v>
      </c>
      <c r="T142" s="168">
        <f>$S$142*$H$142</f>
        <v>0</v>
      </c>
      <c r="AR142" s="90" t="s">
        <v>161</v>
      </c>
      <c r="AT142" s="90" t="s">
        <v>173</v>
      </c>
      <c r="AU142" s="90" t="s">
        <v>75</v>
      </c>
      <c r="AY142" s="6" t="s">
        <v>115</v>
      </c>
      <c r="BE142" s="169">
        <f>IF($N$142="základní",$J$142,0)</f>
        <v>0</v>
      </c>
      <c r="BF142" s="169">
        <f>IF($N$142="snížená",$J$142,0)</f>
        <v>0</v>
      </c>
      <c r="BG142" s="169">
        <f>IF($N$142="zákl. přenesená",$J$142,0)</f>
        <v>0</v>
      </c>
      <c r="BH142" s="169">
        <f>IF($N$142="sníž. přenesená",$J$142,0)</f>
        <v>0</v>
      </c>
      <c r="BI142" s="169">
        <f>IF($N$142="nulová",$J$142,0)</f>
        <v>0</v>
      </c>
      <c r="BJ142" s="90" t="s">
        <v>73</v>
      </c>
      <c r="BK142" s="169">
        <f>ROUND($I$142*$H$142,2)</f>
        <v>0</v>
      </c>
      <c r="BL142" s="90" t="s">
        <v>122</v>
      </c>
      <c r="BM142" s="90" t="s">
        <v>226</v>
      </c>
    </row>
    <row r="143" spans="2:51" s="6" customFormat="1" ht="13.5" customHeight="1">
      <c r="B143" s="170"/>
      <c r="C143" s="171"/>
      <c r="D143" s="179" t="s">
        <v>124</v>
      </c>
      <c r="E143" s="171"/>
      <c r="F143" s="173" t="s">
        <v>227</v>
      </c>
      <c r="G143" s="171"/>
      <c r="H143" s="174">
        <v>65.688</v>
      </c>
      <c r="J143" s="171"/>
      <c r="K143" s="171"/>
      <c r="L143" s="175"/>
      <c r="M143" s="176"/>
      <c r="N143" s="171"/>
      <c r="O143" s="171"/>
      <c r="P143" s="171"/>
      <c r="Q143" s="171"/>
      <c r="R143" s="171"/>
      <c r="S143" s="171"/>
      <c r="T143" s="177"/>
      <c r="AT143" s="178" t="s">
        <v>124</v>
      </c>
      <c r="AU143" s="178" t="s">
        <v>75</v>
      </c>
      <c r="AV143" s="178" t="s">
        <v>75</v>
      </c>
      <c r="AW143" s="178" t="s">
        <v>67</v>
      </c>
      <c r="AX143" s="178" t="s">
        <v>73</v>
      </c>
      <c r="AY143" s="178" t="s">
        <v>115</v>
      </c>
    </row>
    <row r="144" spans="2:65" s="6" customFormat="1" ht="13.5" customHeight="1">
      <c r="B144" s="86"/>
      <c r="C144" s="158" t="s">
        <v>228</v>
      </c>
      <c r="D144" s="158" t="s">
        <v>117</v>
      </c>
      <c r="E144" s="159" t="s">
        <v>229</v>
      </c>
      <c r="F144" s="160" t="s">
        <v>230</v>
      </c>
      <c r="G144" s="161" t="s">
        <v>231</v>
      </c>
      <c r="H144" s="162">
        <v>9</v>
      </c>
      <c r="I144" s="163"/>
      <c r="J144" s="164">
        <f>ROUND($I$144*$H$144,2)</f>
        <v>0</v>
      </c>
      <c r="K144" s="160" t="s">
        <v>121</v>
      </c>
      <c r="L144" s="132"/>
      <c r="M144" s="165"/>
      <c r="N144" s="166" t="s">
        <v>38</v>
      </c>
      <c r="O144" s="87"/>
      <c r="P144" s="167">
        <f>$O$144*$H$144</f>
        <v>0</v>
      </c>
      <c r="Q144" s="167">
        <v>0.00404</v>
      </c>
      <c r="R144" s="167">
        <f>$Q$144*$H$144</f>
        <v>0.03636</v>
      </c>
      <c r="S144" s="167">
        <v>0</v>
      </c>
      <c r="T144" s="168">
        <f>$S$144*$H$144</f>
        <v>0</v>
      </c>
      <c r="AR144" s="90" t="s">
        <v>122</v>
      </c>
      <c r="AT144" s="90" t="s">
        <v>117</v>
      </c>
      <c r="AU144" s="90" t="s">
        <v>75</v>
      </c>
      <c r="AY144" s="6" t="s">
        <v>115</v>
      </c>
      <c r="BE144" s="169">
        <f>IF($N$144="základní",$J$144,0)</f>
        <v>0</v>
      </c>
      <c r="BF144" s="169">
        <f>IF($N$144="snížená",$J$144,0)</f>
        <v>0</v>
      </c>
      <c r="BG144" s="169">
        <f>IF($N$144="zákl. přenesená",$J$144,0)</f>
        <v>0</v>
      </c>
      <c r="BH144" s="169">
        <f>IF($N$144="sníž. přenesená",$J$144,0)</f>
        <v>0</v>
      </c>
      <c r="BI144" s="169">
        <f>IF($N$144="nulová",$J$144,0)</f>
        <v>0</v>
      </c>
      <c r="BJ144" s="90" t="s">
        <v>73</v>
      </c>
      <c r="BK144" s="169">
        <f>ROUND($I$144*$H$144,2)</f>
        <v>0</v>
      </c>
      <c r="BL144" s="90" t="s">
        <v>122</v>
      </c>
      <c r="BM144" s="90" t="s">
        <v>232</v>
      </c>
    </row>
    <row r="145" spans="2:51" s="6" customFormat="1" ht="13.5" customHeight="1">
      <c r="B145" s="170"/>
      <c r="C145" s="171"/>
      <c r="D145" s="172" t="s">
        <v>124</v>
      </c>
      <c r="E145" s="173"/>
      <c r="F145" s="173" t="s">
        <v>233</v>
      </c>
      <c r="G145" s="171"/>
      <c r="H145" s="174">
        <v>3</v>
      </c>
      <c r="J145" s="171"/>
      <c r="K145" s="171"/>
      <c r="L145" s="175"/>
      <c r="M145" s="176"/>
      <c r="N145" s="171"/>
      <c r="O145" s="171"/>
      <c r="P145" s="171"/>
      <c r="Q145" s="171"/>
      <c r="R145" s="171"/>
      <c r="S145" s="171"/>
      <c r="T145" s="177"/>
      <c r="AT145" s="178" t="s">
        <v>124</v>
      </c>
      <c r="AU145" s="178" t="s">
        <v>75</v>
      </c>
      <c r="AV145" s="178" t="s">
        <v>75</v>
      </c>
      <c r="AW145" s="178" t="s">
        <v>87</v>
      </c>
      <c r="AX145" s="178" t="s">
        <v>67</v>
      </c>
      <c r="AY145" s="178" t="s">
        <v>115</v>
      </c>
    </row>
    <row r="146" spans="2:51" s="6" customFormat="1" ht="13.5" customHeight="1">
      <c r="B146" s="170"/>
      <c r="C146" s="171"/>
      <c r="D146" s="179" t="s">
        <v>124</v>
      </c>
      <c r="E146" s="171"/>
      <c r="F146" s="173" t="s">
        <v>234</v>
      </c>
      <c r="G146" s="171"/>
      <c r="H146" s="174">
        <v>6</v>
      </c>
      <c r="J146" s="171"/>
      <c r="K146" s="171"/>
      <c r="L146" s="175"/>
      <c r="M146" s="176"/>
      <c r="N146" s="171"/>
      <c r="O146" s="171"/>
      <c r="P146" s="171"/>
      <c r="Q146" s="171"/>
      <c r="R146" s="171"/>
      <c r="S146" s="171"/>
      <c r="T146" s="177"/>
      <c r="AT146" s="178" t="s">
        <v>124</v>
      </c>
      <c r="AU146" s="178" t="s">
        <v>75</v>
      </c>
      <c r="AV146" s="178" t="s">
        <v>75</v>
      </c>
      <c r="AW146" s="178" t="s">
        <v>87</v>
      </c>
      <c r="AX146" s="178" t="s">
        <v>67</v>
      </c>
      <c r="AY146" s="178" t="s">
        <v>115</v>
      </c>
    </row>
    <row r="147" spans="2:51" s="6" customFormat="1" ht="13.5" customHeight="1">
      <c r="B147" s="180"/>
      <c r="C147" s="181"/>
      <c r="D147" s="179" t="s">
        <v>124</v>
      </c>
      <c r="E147" s="181"/>
      <c r="F147" s="182" t="s">
        <v>132</v>
      </c>
      <c r="G147" s="181"/>
      <c r="H147" s="183">
        <v>9</v>
      </c>
      <c r="J147" s="181"/>
      <c r="K147" s="181"/>
      <c r="L147" s="184"/>
      <c r="M147" s="185"/>
      <c r="N147" s="181"/>
      <c r="O147" s="181"/>
      <c r="P147" s="181"/>
      <c r="Q147" s="181"/>
      <c r="R147" s="181"/>
      <c r="S147" s="181"/>
      <c r="T147" s="186"/>
      <c r="AT147" s="187" t="s">
        <v>124</v>
      </c>
      <c r="AU147" s="187" t="s">
        <v>75</v>
      </c>
      <c r="AV147" s="187" t="s">
        <v>122</v>
      </c>
      <c r="AW147" s="187" t="s">
        <v>87</v>
      </c>
      <c r="AX147" s="187" t="s">
        <v>73</v>
      </c>
      <c r="AY147" s="187" t="s">
        <v>115</v>
      </c>
    </row>
    <row r="148" spans="2:65" s="6" customFormat="1" ht="13.5" customHeight="1">
      <c r="B148" s="86"/>
      <c r="C148" s="204" t="s">
        <v>235</v>
      </c>
      <c r="D148" s="204" t="s">
        <v>173</v>
      </c>
      <c r="E148" s="196" t="s">
        <v>236</v>
      </c>
      <c r="F148" s="197" t="s">
        <v>237</v>
      </c>
      <c r="G148" s="195" t="s">
        <v>231</v>
      </c>
      <c r="H148" s="198">
        <v>9</v>
      </c>
      <c r="I148" s="199"/>
      <c r="J148" s="200">
        <f>ROUND($I$148*$H$148,2)</f>
        <v>0</v>
      </c>
      <c r="K148" s="197" t="s">
        <v>121</v>
      </c>
      <c r="L148" s="201"/>
      <c r="M148" s="202"/>
      <c r="N148" s="203" t="s">
        <v>38</v>
      </c>
      <c r="O148" s="87"/>
      <c r="P148" s="167">
        <f>$O$148*$H$148</f>
        <v>0</v>
      </c>
      <c r="Q148" s="167">
        <v>0.043</v>
      </c>
      <c r="R148" s="167">
        <f>$Q$148*$H$148</f>
        <v>0.38699999999999996</v>
      </c>
      <c r="S148" s="167">
        <v>0</v>
      </c>
      <c r="T148" s="168">
        <f>$S$148*$H$148</f>
        <v>0</v>
      </c>
      <c r="AR148" s="90" t="s">
        <v>161</v>
      </c>
      <c r="AT148" s="90" t="s">
        <v>173</v>
      </c>
      <c r="AU148" s="90" t="s">
        <v>75</v>
      </c>
      <c r="AY148" s="6" t="s">
        <v>115</v>
      </c>
      <c r="BE148" s="169">
        <f>IF($N$148="základní",$J$148,0)</f>
        <v>0</v>
      </c>
      <c r="BF148" s="169">
        <f>IF($N$148="snížená",$J$148,0)</f>
        <v>0</v>
      </c>
      <c r="BG148" s="169">
        <f>IF($N$148="zákl. přenesená",$J$148,0)</f>
        <v>0</v>
      </c>
      <c r="BH148" s="169">
        <f>IF($N$148="sníž. přenesená",$J$148,0)</f>
        <v>0</v>
      </c>
      <c r="BI148" s="169">
        <f>IF($N$148="nulová",$J$148,0)</f>
        <v>0</v>
      </c>
      <c r="BJ148" s="90" t="s">
        <v>73</v>
      </c>
      <c r="BK148" s="169">
        <f>ROUND($I$148*$H$148,2)</f>
        <v>0</v>
      </c>
      <c r="BL148" s="90" t="s">
        <v>122</v>
      </c>
      <c r="BM148" s="90" t="s">
        <v>238</v>
      </c>
    </row>
    <row r="149" spans="2:63" s="145" customFormat="1" ht="30" customHeight="1">
      <c r="B149" s="146"/>
      <c r="C149" s="147"/>
      <c r="D149" s="147" t="s">
        <v>66</v>
      </c>
      <c r="E149" s="156" t="s">
        <v>143</v>
      </c>
      <c r="F149" s="156" t="s">
        <v>239</v>
      </c>
      <c r="G149" s="147"/>
      <c r="H149" s="147"/>
      <c r="J149" s="157">
        <f>$BK$149</f>
        <v>0</v>
      </c>
      <c r="K149" s="147"/>
      <c r="L149" s="150"/>
      <c r="M149" s="151"/>
      <c r="N149" s="147"/>
      <c r="O149" s="147"/>
      <c r="P149" s="152">
        <f>SUM($P$150:$P$151)</f>
        <v>0</v>
      </c>
      <c r="Q149" s="147"/>
      <c r="R149" s="152">
        <f>SUM($R$150:$R$151)</f>
        <v>0</v>
      </c>
      <c r="S149" s="147"/>
      <c r="T149" s="153">
        <f>SUM($T$150:$T$151)</f>
        <v>0</v>
      </c>
      <c r="AR149" s="154" t="s">
        <v>73</v>
      </c>
      <c r="AT149" s="154" t="s">
        <v>66</v>
      </c>
      <c r="AU149" s="154" t="s">
        <v>73</v>
      </c>
      <c r="AY149" s="154" t="s">
        <v>115</v>
      </c>
      <c r="BK149" s="155">
        <f>SUM($BK$150:$BK$151)</f>
        <v>0</v>
      </c>
    </row>
    <row r="150" spans="2:65" s="6" customFormat="1" ht="13.5" customHeight="1">
      <c r="B150" s="86"/>
      <c r="C150" s="161" t="s">
        <v>7</v>
      </c>
      <c r="D150" s="161" t="s">
        <v>117</v>
      </c>
      <c r="E150" s="159" t="s">
        <v>240</v>
      </c>
      <c r="F150" s="160" t="s">
        <v>241</v>
      </c>
      <c r="G150" s="161" t="s">
        <v>164</v>
      </c>
      <c r="H150" s="162">
        <v>14</v>
      </c>
      <c r="I150" s="163"/>
      <c r="J150" s="164">
        <f>ROUND($I$150*$H$150,2)</f>
        <v>0</v>
      </c>
      <c r="K150" s="160" t="s">
        <v>121</v>
      </c>
      <c r="L150" s="132"/>
      <c r="M150" s="165"/>
      <c r="N150" s="166" t="s">
        <v>38</v>
      </c>
      <c r="O150" s="87"/>
      <c r="P150" s="167">
        <f>$O$150*$H$150</f>
        <v>0</v>
      </c>
      <c r="Q150" s="167">
        <v>0</v>
      </c>
      <c r="R150" s="167">
        <f>$Q$150*$H$150</f>
        <v>0</v>
      </c>
      <c r="S150" s="167">
        <v>0</v>
      </c>
      <c r="T150" s="168">
        <f>$S$150*$H$150</f>
        <v>0</v>
      </c>
      <c r="AR150" s="90" t="s">
        <v>122</v>
      </c>
      <c r="AT150" s="90" t="s">
        <v>117</v>
      </c>
      <c r="AU150" s="90" t="s">
        <v>75</v>
      </c>
      <c r="AY150" s="90" t="s">
        <v>115</v>
      </c>
      <c r="BE150" s="169">
        <f>IF($N$150="základní",$J$150,0)</f>
        <v>0</v>
      </c>
      <c r="BF150" s="169">
        <f>IF($N$150="snížená",$J$150,0)</f>
        <v>0</v>
      </c>
      <c r="BG150" s="169">
        <f>IF($N$150="zákl. přenesená",$J$150,0)</f>
        <v>0</v>
      </c>
      <c r="BH150" s="169">
        <f>IF($N$150="sníž. přenesená",$J$150,0)</f>
        <v>0</v>
      </c>
      <c r="BI150" s="169">
        <f>IF($N$150="nulová",$J$150,0)</f>
        <v>0</v>
      </c>
      <c r="BJ150" s="90" t="s">
        <v>73</v>
      </c>
      <c r="BK150" s="169">
        <f>ROUND($I$150*$H$150,2)</f>
        <v>0</v>
      </c>
      <c r="BL150" s="90" t="s">
        <v>122</v>
      </c>
      <c r="BM150" s="90" t="s">
        <v>242</v>
      </c>
    </row>
    <row r="151" spans="2:51" s="6" customFormat="1" ht="13.5" customHeight="1">
      <c r="B151" s="170"/>
      <c r="C151" s="171"/>
      <c r="D151" s="172" t="s">
        <v>124</v>
      </c>
      <c r="E151" s="173"/>
      <c r="F151" s="173" t="s">
        <v>243</v>
      </c>
      <c r="G151" s="171"/>
      <c r="H151" s="174">
        <v>14</v>
      </c>
      <c r="J151" s="171"/>
      <c r="K151" s="171"/>
      <c r="L151" s="175"/>
      <c r="M151" s="176"/>
      <c r="N151" s="171"/>
      <c r="O151" s="171"/>
      <c r="P151" s="171"/>
      <c r="Q151" s="171"/>
      <c r="R151" s="171"/>
      <c r="S151" s="171"/>
      <c r="T151" s="177"/>
      <c r="AT151" s="178" t="s">
        <v>124</v>
      </c>
      <c r="AU151" s="178" t="s">
        <v>75</v>
      </c>
      <c r="AV151" s="178" t="s">
        <v>75</v>
      </c>
      <c r="AW151" s="178" t="s">
        <v>87</v>
      </c>
      <c r="AX151" s="178" t="s">
        <v>73</v>
      </c>
      <c r="AY151" s="178" t="s">
        <v>115</v>
      </c>
    </row>
    <row r="152" spans="2:63" s="145" customFormat="1" ht="30" customHeight="1">
      <c r="B152" s="146"/>
      <c r="C152" s="147"/>
      <c r="D152" s="147" t="s">
        <v>66</v>
      </c>
      <c r="E152" s="156" t="s">
        <v>161</v>
      </c>
      <c r="F152" s="156" t="s">
        <v>244</v>
      </c>
      <c r="G152" s="147"/>
      <c r="H152" s="147"/>
      <c r="J152" s="157">
        <f>$BK$152</f>
        <v>0</v>
      </c>
      <c r="K152" s="147"/>
      <c r="L152" s="150"/>
      <c r="M152" s="151"/>
      <c r="N152" s="147"/>
      <c r="O152" s="147"/>
      <c r="P152" s="152">
        <f>SUM($P$153:$P$165)</f>
        <v>0</v>
      </c>
      <c r="Q152" s="147"/>
      <c r="R152" s="152">
        <f>SUM($R$153:$R$165)</f>
        <v>0.13332</v>
      </c>
      <c r="S152" s="147"/>
      <c r="T152" s="153">
        <f>SUM($T$153:$T$165)</f>
        <v>0</v>
      </c>
      <c r="AR152" s="154" t="s">
        <v>73</v>
      </c>
      <c r="AT152" s="154" t="s">
        <v>66</v>
      </c>
      <c r="AU152" s="154" t="s">
        <v>73</v>
      </c>
      <c r="AY152" s="154" t="s">
        <v>115</v>
      </c>
      <c r="BK152" s="155">
        <f>SUM($BK$153:$BK$165)</f>
        <v>0</v>
      </c>
    </row>
    <row r="153" spans="2:65" s="6" customFormat="1" ht="13.5" customHeight="1">
      <c r="B153" s="86"/>
      <c r="C153" s="158" t="s">
        <v>245</v>
      </c>
      <c r="D153" s="158" t="s">
        <v>117</v>
      </c>
      <c r="E153" s="159" t="s">
        <v>246</v>
      </c>
      <c r="F153" s="160" t="s">
        <v>247</v>
      </c>
      <c r="G153" s="161" t="s">
        <v>248</v>
      </c>
      <c r="H153" s="162">
        <v>79.1</v>
      </c>
      <c r="I153" s="163"/>
      <c r="J153" s="164">
        <f>ROUND($I$153*$H$153,2)</f>
        <v>0</v>
      </c>
      <c r="K153" s="160" t="s">
        <v>121</v>
      </c>
      <c r="L153" s="132"/>
      <c r="M153" s="165"/>
      <c r="N153" s="166" t="s">
        <v>38</v>
      </c>
      <c r="O153" s="87"/>
      <c r="P153" s="167">
        <f>$O$153*$H$153</f>
        <v>0</v>
      </c>
      <c r="Q153" s="167">
        <v>0</v>
      </c>
      <c r="R153" s="167">
        <f>$Q$153*$H$153</f>
        <v>0</v>
      </c>
      <c r="S153" s="167">
        <v>0</v>
      </c>
      <c r="T153" s="168">
        <f>$S$153*$H$153</f>
        <v>0</v>
      </c>
      <c r="AR153" s="90" t="s">
        <v>122</v>
      </c>
      <c r="AT153" s="90" t="s">
        <v>117</v>
      </c>
      <c r="AU153" s="90" t="s">
        <v>75</v>
      </c>
      <c r="AY153" s="6" t="s">
        <v>115</v>
      </c>
      <c r="BE153" s="169">
        <f>IF($N$153="základní",$J$153,0)</f>
        <v>0</v>
      </c>
      <c r="BF153" s="169">
        <f>IF($N$153="snížená",$J$153,0)</f>
        <v>0</v>
      </c>
      <c r="BG153" s="169">
        <f>IF($N$153="zákl. přenesená",$J$153,0)</f>
        <v>0</v>
      </c>
      <c r="BH153" s="169">
        <f>IF($N$153="sníž. přenesená",$J$153,0)</f>
        <v>0</v>
      </c>
      <c r="BI153" s="169">
        <f>IF($N$153="nulová",$J$153,0)</f>
        <v>0</v>
      </c>
      <c r="BJ153" s="90" t="s">
        <v>73</v>
      </c>
      <c r="BK153" s="169">
        <f>ROUND($I$153*$H$153,2)</f>
        <v>0</v>
      </c>
      <c r="BL153" s="90" t="s">
        <v>122</v>
      </c>
      <c r="BM153" s="90" t="s">
        <v>249</v>
      </c>
    </row>
    <row r="154" spans="2:51" s="6" customFormat="1" ht="13.5" customHeight="1">
      <c r="B154" s="170"/>
      <c r="C154" s="171"/>
      <c r="D154" s="172" t="s">
        <v>124</v>
      </c>
      <c r="E154" s="173"/>
      <c r="F154" s="173" t="s">
        <v>250</v>
      </c>
      <c r="G154" s="171"/>
      <c r="H154" s="174">
        <v>79.1</v>
      </c>
      <c r="J154" s="171"/>
      <c r="K154" s="171"/>
      <c r="L154" s="175"/>
      <c r="M154" s="176"/>
      <c r="N154" s="171"/>
      <c r="O154" s="171"/>
      <c r="P154" s="171"/>
      <c r="Q154" s="171"/>
      <c r="R154" s="171"/>
      <c r="S154" s="171"/>
      <c r="T154" s="177"/>
      <c r="AT154" s="178" t="s">
        <v>124</v>
      </c>
      <c r="AU154" s="178" t="s">
        <v>75</v>
      </c>
      <c r="AV154" s="178" t="s">
        <v>75</v>
      </c>
      <c r="AW154" s="178" t="s">
        <v>87</v>
      </c>
      <c r="AX154" s="178" t="s">
        <v>73</v>
      </c>
      <c r="AY154" s="178" t="s">
        <v>115</v>
      </c>
    </row>
    <row r="155" spans="2:65" s="6" customFormat="1" ht="13.5" customHeight="1">
      <c r="B155" s="86"/>
      <c r="C155" s="204" t="s">
        <v>251</v>
      </c>
      <c r="D155" s="204" t="s">
        <v>173</v>
      </c>
      <c r="E155" s="196" t="s">
        <v>252</v>
      </c>
      <c r="F155" s="197" t="s">
        <v>253</v>
      </c>
      <c r="G155" s="195" t="s">
        <v>254</v>
      </c>
      <c r="H155" s="198">
        <v>9</v>
      </c>
      <c r="I155" s="199"/>
      <c r="J155" s="200">
        <f>ROUND($I$155*$H$155,2)</f>
        <v>0</v>
      </c>
      <c r="K155" s="197"/>
      <c r="L155" s="201"/>
      <c r="M155" s="202"/>
      <c r="N155" s="203" t="s">
        <v>38</v>
      </c>
      <c r="O155" s="87"/>
      <c r="P155" s="167">
        <f>$O$155*$H$155</f>
        <v>0</v>
      </c>
      <c r="Q155" s="167">
        <v>0.01146</v>
      </c>
      <c r="R155" s="167">
        <f>$Q$155*$H$155</f>
        <v>0.10314</v>
      </c>
      <c r="S155" s="167">
        <v>0</v>
      </c>
      <c r="T155" s="168">
        <f>$S$155*$H$155</f>
        <v>0</v>
      </c>
      <c r="AR155" s="90" t="s">
        <v>161</v>
      </c>
      <c r="AT155" s="90" t="s">
        <v>173</v>
      </c>
      <c r="AU155" s="90" t="s">
        <v>75</v>
      </c>
      <c r="AY155" s="6" t="s">
        <v>115</v>
      </c>
      <c r="BE155" s="169">
        <f>IF($N$155="základní",$J$155,0)</f>
        <v>0</v>
      </c>
      <c r="BF155" s="169">
        <f>IF($N$155="snížená",$J$155,0)</f>
        <v>0</v>
      </c>
      <c r="BG155" s="169">
        <f>IF($N$155="zákl. přenesená",$J$155,0)</f>
        <v>0</v>
      </c>
      <c r="BH155" s="169">
        <f>IF($N$155="sníž. přenesená",$J$155,0)</f>
        <v>0</v>
      </c>
      <c r="BI155" s="169">
        <f>IF($N$155="nulová",$J$155,0)</f>
        <v>0</v>
      </c>
      <c r="BJ155" s="90" t="s">
        <v>73</v>
      </c>
      <c r="BK155" s="169">
        <f>ROUND($I$155*$H$155,2)</f>
        <v>0</v>
      </c>
      <c r="BL155" s="90" t="s">
        <v>122</v>
      </c>
      <c r="BM155" s="90" t="s">
        <v>255</v>
      </c>
    </row>
    <row r="156" spans="2:51" s="6" customFormat="1" ht="13.5" customHeight="1">
      <c r="B156" s="170"/>
      <c r="C156" s="171"/>
      <c r="D156" s="172" t="s">
        <v>124</v>
      </c>
      <c r="E156" s="173"/>
      <c r="F156" s="173" t="s">
        <v>256</v>
      </c>
      <c r="G156" s="171"/>
      <c r="H156" s="174">
        <v>9</v>
      </c>
      <c r="J156" s="171"/>
      <c r="K156" s="171"/>
      <c r="L156" s="175"/>
      <c r="M156" s="176"/>
      <c r="N156" s="171"/>
      <c r="O156" s="171"/>
      <c r="P156" s="171"/>
      <c r="Q156" s="171"/>
      <c r="R156" s="171"/>
      <c r="S156" s="171"/>
      <c r="T156" s="177"/>
      <c r="AT156" s="178" t="s">
        <v>124</v>
      </c>
      <c r="AU156" s="178" t="s">
        <v>75</v>
      </c>
      <c r="AV156" s="178" t="s">
        <v>75</v>
      </c>
      <c r="AW156" s="178" t="s">
        <v>87</v>
      </c>
      <c r="AX156" s="178" t="s">
        <v>73</v>
      </c>
      <c r="AY156" s="178" t="s">
        <v>115</v>
      </c>
    </row>
    <row r="157" spans="2:65" s="6" customFormat="1" ht="13.5" customHeight="1">
      <c r="B157" s="86"/>
      <c r="C157" s="204" t="s">
        <v>257</v>
      </c>
      <c r="D157" s="204" t="s">
        <v>173</v>
      </c>
      <c r="E157" s="196" t="s">
        <v>258</v>
      </c>
      <c r="F157" s="197" t="s">
        <v>259</v>
      </c>
      <c r="G157" s="195" t="s">
        <v>254</v>
      </c>
      <c r="H157" s="198">
        <v>1</v>
      </c>
      <c r="I157" s="199"/>
      <c r="J157" s="200">
        <f>ROUND($I$157*$H$157,2)</f>
        <v>0</v>
      </c>
      <c r="K157" s="197"/>
      <c r="L157" s="201"/>
      <c r="M157" s="202"/>
      <c r="N157" s="203" t="s">
        <v>38</v>
      </c>
      <c r="O157" s="87"/>
      <c r="P157" s="167">
        <f>$O$157*$H$157</f>
        <v>0</v>
      </c>
      <c r="Q157" s="167">
        <v>0.01146</v>
      </c>
      <c r="R157" s="167">
        <f>$Q$157*$H$157</f>
        <v>0.01146</v>
      </c>
      <c r="S157" s="167">
        <v>0</v>
      </c>
      <c r="T157" s="168">
        <f>$S$157*$H$157</f>
        <v>0</v>
      </c>
      <c r="AR157" s="90" t="s">
        <v>161</v>
      </c>
      <c r="AT157" s="90" t="s">
        <v>173</v>
      </c>
      <c r="AU157" s="90" t="s">
        <v>75</v>
      </c>
      <c r="AY157" s="6" t="s">
        <v>115</v>
      </c>
      <c r="BE157" s="169">
        <f>IF($N$157="základní",$J$157,0)</f>
        <v>0</v>
      </c>
      <c r="BF157" s="169">
        <f>IF($N$157="snížená",$J$157,0)</f>
        <v>0</v>
      </c>
      <c r="BG157" s="169">
        <f>IF($N$157="zákl. přenesená",$J$157,0)</f>
        <v>0</v>
      </c>
      <c r="BH157" s="169">
        <f>IF($N$157="sníž. přenesená",$J$157,0)</f>
        <v>0</v>
      </c>
      <c r="BI157" s="169">
        <f>IF($N$157="nulová",$J$157,0)</f>
        <v>0</v>
      </c>
      <c r="BJ157" s="90" t="s">
        <v>73</v>
      </c>
      <c r="BK157" s="169">
        <f>ROUND($I$157*$H$157,2)</f>
        <v>0</v>
      </c>
      <c r="BL157" s="90" t="s">
        <v>122</v>
      </c>
      <c r="BM157" s="90" t="s">
        <v>260</v>
      </c>
    </row>
    <row r="158" spans="2:51" s="6" customFormat="1" ht="13.5" customHeight="1">
      <c r="B158" s="170"/>
      <c r="C158" s="171"/>
      <c r="D158" s="172" t="s">
        <v>124</v>
      </c>
      <c r="E158" s="173"/>
      <c r="F158" s="173" t="s">
        <v>261</v>
      </c>
      <c r="G158" s="171"/>
      <c r="H158" s="174">
        <v>1</v>
      </c>
      <c r="J158" s="171"/>
      <c r="K158" s="171"/>
      <c r="L158" s="175"/>
      <c r="M158" s="176"/>
      <c r="N158" s="171"/>
      <c r="O158" s="171"/>
      <c r="P158" s="171"/>
      <c r="Q158" s="171"/>
      <c r="R158" s="171"/>
      <c r="S158" s="171"/>
      <c r="T158" s="177"/>
      <c r="AT158" s="178" t="s">
        <v>124</v>
      </c>
      <c r="AU158" s="178" t="s">
        <v>75</v>
      </c>
      <c r="AV158" s="178" t="s">
        <v>75</v>
      </c>
      <c r="AW158" s="178" t="s">
        <v>87</v>
      </c>
      <c r="AX158" s="178" t="s">
        <v>73</v>
      </c>
      <c r="AY158" s="178" t="s">
        <v>115</v>
      </c>
    </row>
    <row r="159" spans="2:65" s="6" customFormat="1" ht="13.5" customHeight="1">
      <c r="B159" s="86"/>
      <c r="C159" s="204" t="s">
        <v>262</v>
      </c>
      <c r="D159" s="204" t="s">
        <v>173</v>
      </c>
      <c r="E159" s="196" t="s">
        <v>263</v>
      </c>
      <c r="F159" s="197" t="s">
        <v>264</v>
      </c>
      <c r="G159" s="195" t="s">
        <v>248</v>
      </c>
      <c r="H159" s="198">
        <v>22.902</v>
      </c>
      <c r="I159" s="199"/>
      <c r="J159" s="200">
        <f>ROUND($I$159*$H$159,2)</f>
        <v>0</v>
      </c>
      <c r="K159" s="197"/>
      <c r="L159" s="201"/>
      <c r="M159" s="202"/>
      <c r="N159" s="203" t="s">
        <v>38</v>
      </c>
      <c r="O159" s="87"/>
      <c r="P159" s="167">
        <f>$O$159*$H$159</f>
        <v>0</v>
      </c>
      <c r="Q159" s="167">
        <v>0</v>
      </c>
      <c r="R159" s="167">
        <f>$Q$159*$H$159</f>
        <v>0</v>
      </c>
      <c r="S159" s="167">
        <v>0</v>
      </c>
      <c r="T159" s="168">
        <f>$S$159*$H$159</f>
        <v>0</v>
      </c>
      <c r="AR159" s="90" t="s">
        <v>161</v>
      </c>
      <c r="AT159" s="90" t="s">
        <v>173</v>
      </c>
      <c r="AU159" s="90" t="s">
        <v>75</v>
      </c>
      <c r="AY159" s="6" t="s">
        <v>115</v>
      </c>
      <c r="BE159" s="169">
        <f>IF($N$159="základní",$J$159,0)</f>
        <v>0</v>
      </c>
      <c r="BF159" s="169">
        <f>IF($N$159="snížená",$J$159,0)</f>
        <v>0</v>
      </c>
      <c r="BG159" s="169">
        <f>IF($N$159="zákl. přenesená",$J$159,0)</f>
        <v>0</v>
      </c>
      <c r="BH159" s="169">
        <f>IF($N$159="sníž. přenesená",$J$159,0)</f>
        <v>0</v>
      </c>
      <c r="BI159" s="169">
        <f>IF($N$159="nulová",$J$159,0)</f>
        <v>0</v>
      </c>
      <c r="BJ159" s="90" t="s">
        <v>73</v>
      </c>
      <c r="BK159" s="169">
        <f>ROUND($I$159*$H$159,2)</f>
        <v>0</v>
      </c>
      <c r="BL159" s="90" t="s">
        <v>122</v>
      </c>
      <c r="BM159" s="90" t="s">
        <v>265</v>
      </c>
    </row>
    <row r="160" spans="2:51" s="6" customFormat="1" ht="13.5" customHeight="1">
      <c r="B160" s="170"/>
      <c r="C160" s="171"/>
      <c r="D160" s="172" t="s">
        <v>124</v>
      </c>
      <c r="E160" s="173"/>
      <c r="F160" s="173" t="s">
        <v>266</v>
      </c>
      <c r="G160" s="171"/>
      <c r="H160" s="174">
        <v>22.902</v>
      </c>
      <c r="J160" s="171"/>
      <c r="K160" s="171"/>
      <c r="L160" s="175"/>
      <c r="M160" s="176"/>
      <c r="N160" s="171"/>
      <c r="O160" s="171"/>
      <c r="P160" s="171"/>
      <c r="Q160" s="171"/>
      <c r="R160" s="171"/>
      <c r="S160" s="171"/>
      <c r="T160" s="177"/>
      <c r="AT160" s="178" t="s">
        <v>124</v>
      </c>
      <c r="AU160" s="178" t="s">
        <v>75</v>
      </c>
      <c r="AV160" s="178" t="s">
        <v>75</v>
      </c>
      <c r="AW160" s="178" t="s">
        <v>87</v>
      </c>
      <c r="AX160" s="178" t="s">
        <v>73</v>
      </c>
      <c r="AY160" s="178" t="s">
        <v>115</v>
      </c>
    </row>
    <row r="161" spans="2:65" s="6" customFormat="1" ht="13.5" customHeight="1">
      <c r="B161" s="86"/>
      <c r="C161" s="158" t="s">
        <v>267</v>
      </c>
      <c r="D161" s="158" t="s">
        <v>117</v>
      </c>
      <c r="E161" s="159" t="s">
        <v>268</v>
      </c>
      <c r="F161" s="160" t="s">
        <v>269</v>
      </c>
      <c r="G161" s="161" t="s">
        <v>254</v>
      </c>
      <c r="H161" s="162">
        <v>2</v>
      </c>
      <c r="I161" s="163"/>
      <c r="J161" s="164">
        <f>ROUND($I$161*$H$161,2)</f>
        <v>0</v>
      </c>
      <c r="K161" s="160"/>
      <c r="L161" s="132"/>
      <c r="M161" s="165"/>
      <c r="N161" s="166" t="s">
        <v>38</v>
      </c>
      <c r="O161" s="87"/>
      <c r="P161" s="167">
        <f>$O$161*$H$161</f>
        <v>0</v>
      </c>
      <c r="Q161" s="167">
        <v>0</v>
      </c>
      <c r="R161" s="167">
        <f>$Q$161*$H$161</f>
        <v>0</v>
      </c>
      <c r="S161" s="167">
        <v>0</v>
      </c>
      <c r="T161" s="168">
        <f>$S$161*$H$161</f>
        <v>0</v>
      </c>
      <c r="AR161" s="90" t="s">
        <v>122</v>
      </c>
      <c r="AT161" s="90" t="s">
        <v>117</v>
      </c>
      <c r="AU161" s="90" t="s">
        <v>75</v>
      </c>
      <c r="AY161" s="6" t="s">
        <v>115</v>
      </c>
      <c r="BE161" s="169">
        <f>IF($N$161="základní",$J$161,0)</f>
        <v>0</v>
      </c>
      <c r="BF161" s="169">
        <f>IF($N$161="snížená",$J$161,0)</f>
        <v>0</v>
      </c>
      <c r="BG161" s="169">
        <f>IF($N$161="zákl. přenesená",$J$161,0)</f>
        <v>0</v>
      </c>
      <c r="BH161" s="169">
        <f>IF($N$161="sníž. přenesená",$J$161,0)</f>
        <v>0</v>
      </c>
      <c r="BI161" s="169">
        <f>IF($N$161="nulová",$J$161,0)</f>
        <v>0</v>
      </c>
      <c r="BJ161" s="90" t="s">
        <v>73</v>
      </c>
      <c r="BK161" s="169">
        <f>ROUND($I$161*$H$161,2)</f>
        <v>0</v>
      </c>
      <c r="BL161" s="90" t="s">
        <v>122</v>
      </c>
      <c r="BM161" s="90" t="s">
        <v>270</v>
      </c>
    </row>
    <row r="162" spans="2:51" s="6" customFormat="1" ht="13.5" customHeight="1">
      <c r="B162" s="170"/>
      <c r="C162" s="171"/>
      <c r="D162" s="172" t="s">
        <v>124</v>
      </c>
      <c r="E162" s="173"/>
      <c r="F162" s="173" t="s">
        <v>271</v>
      </c>
      <c r="G162" s="171"/>
      <c r="H162" s="174">
        <v>2</v>
      </c>
      <c r="J162" s="171"/>
      <c r="K162" s="171"/>
      <c r="L162" s="175"/>
      <c r="M162" s="176"/>
      <c r="N162" s="171"/>
      <c r="O162" s="171"/>
      <c r="P162" s="171"/>
      <c r="Q162" s="171"/>
      <c r="R162" s="171"/>
      <c r="S162" s="171"/>
      <c r="T162" s="177"/>
      <c r="AT162" s="178" t="s">
        <v>124</v>
      </c>
      <c r="AU162" s="178" t="s">
        <v>75</v>
      </c>
      <c r="AV162" s="178" t="s">
        <v>75</v>
      </c>
      <c r="AW162" s="178" t="s">
        <v>87</v>
      </c>
      <c r="AX162" s="178" t="s">
        <v>73</v>
      </c>
      <c r="AY162" s="178" t="s">
        <v>115</v>
      </c>
    </row>
    <row r="163" spans="2:65" s="6" customFormat="1" ht="13.5" customHeight="1">
      <c r="B163" s="86"/>
      <c r="C163" s="158" t="s">
        <v>272</v>
      </c>
      <c r="D163" s="158" t="s">
        <v>117</v>
      </c>
      <c r="E163" s="159" t="s">
        <v>273</v>
      </c>
      <c r="F163" s="160" t="s">
        <v>274</v>
      </c>
      <c r="G163" s="161" t="s">
        <v>231</v>
      </c>
      <c r="H163" s="162">
        <v>2</v>
      </c>
      <c r="I163" s="163"/>
      <c r="J163" s="164">
        <f>ROUND($I$163*$H$163,2)</f>
        <v>0</v>
      </c>
      <c r="K163" s="160" t="s">
        <v>121</v>
      </c>
      <c r="L163" s="132"/>
      <c r="M163" s="165"/>
      <c r="N163" s="166" t="s">
        <v>38</v>
      </c>
      <c r="O163" s="87"/>
      <c r="P163" s="167">
        <f>$O$163*$H$163</f>
        <v>0</v>
      </c>
      <c r="Q163" s="167">
        <v>0.00936</v>
      </c>
      <c r="R163" s="167">
        <f>$Q$163*$H$163</f>
        <v>0.01872</v>
      </c>
      <c r="S163" s="167">
        <v>0</v>
      </c>
      <c r="T163" s="168">
        <f>$S$163*$H$163</f>
        <v>0</v>
      </c>
      <c r="AR163" s="90" t="s">
        <v>122</v>
      </c>
      <c r="AT163" s="90" t="s">
        <v>117</v>
      </c>
      <c r="AU163" s="90" t="s">
        <v>75</v>
      </c>
      <c r="AY163" s="6" t="s">
        <v>115</v>
      </c>
      <c r="BE163" s="169">
        <f>IF($N$163="základní",$J$163,0)</f>
        <v>0</v>
      </c>
      <c r="BF163" s="169">
        <f>IF($N$163="snížená",$J$163,0)</f>
        <v>0</v>
      </c>
      <c r="BG163" s="169">
        <f>IF($N$163="zákl. přenesená",$J$163,0)</f>
        <v>0</v>
      </c>
      <c r="BH163" s="169">
        <f>IF($N$163="sníž. přenesená",$J$163,0)</f>
        <v>0</v>
      </c>
      <c r="BI163" s="169">
        <f>IF($N$163="nulová",$J$163,0)</f>
        <v>0</v>
      </c>
      <c r="BJ163" s="90" t="s">
        <v>73</v>
      </c>
      <c r="BK163" s="169">
        <f>ROUND($I$163*$H$163,2)</f>
        <v>0</v>
      </c>
      <c r="BL163" s="90" t="s">
        <v>122</v>
      </c>
      <c r="BM163" s="90" t="s">
        <v>275</v>
      </c>
    </row>
    <row r="164" spans="2:65" s="6" customFormat="1" ht="13.5" customHeight="1">
      <c r="B164" s="86"/>
      <c r="C164" s="195" t="s">
        <v>276</v>
      </c>
      <c r="D164" s="195" t="s">
        <v>173</v>
      </c>
      <c r="E164" s="196" t="s">
        <v>277</v>
      </c>
      <c r="F164" s="197" t="s">
        <v>278</v>
      </c>
      <c r="G164" s="195"/>
      <c r="H164" s="198">
        <v>0.775</v>
      </c>
      <c r="I164" s="199"/>
      <c r="J164" s="200">
        <f>ROUND($I$164*$H$164,2)</f>
        <v>0</v>
      </c>
      <c r="K164" s="197"/>
      <c r="L164" s="201"/>
      <c r="M164" s="202"/>
      <c r="N164" s="203" t="s">
        <v>38</v>
      </c>
      <c r="O164" s="87"/>
      <c r="P164" s="167">
        <f>$O$164*$H$164</f>
        <v>0</v>
      </c>
      <c r="Q164" s="167">
        <v>0</v>
      </c>
      <c r="R164" s="167">
        <f>$Q$164*$H$164</f>
        <v>0</v>
      </c>
      <c r="S164" s="167">
        <v>0</v>
      </c>
      <c r="T164" s="168">
        <f>$S$164*$H$164</f>
        <v>0</v>
      </c>
      <c r="AR164" s="90" t="s">
        <v>161</v>
      </c>
      <c r="AT164" s="90" t="s">
        <v>173</v>
      </c>
      <c r="AU164" s="90" t="s">
        <v>75</v>
      </c>
      <c r="AY164" s="90" t="s">
        <v>115</v>
      </c>
      <c r="BE164" s="169">
        <f>IF($N$164="základní",$J$164,0)</f>
        <v>0</v>
      </c>
      <c r="BF164" s="169">
        <f>IF($N$164="snížená",$J$164,0)</f>
        <v>0</v>
      </c>
      <c r="BG164" s="169">
        <f>IF($N$164="zákl. přenesená",$J$164,0)</f>
        <v>0</v>
      </c>
      <c r="BH164" s="169">
        <f>IF($N$164="sníž. přenesená",$J$164,0)</f>
        <v>0</v>
      </c>
      <c r="BI164" s="169">
        <f>IF($N$164="nulová",$J$164,0)</f>
        <v>0</v>
      </c>
      <c r="BJ164" s="90" t="s">
        <v>73</v>
      </c>
      <c r="BK164" s="169">
        <f>ROUND($I$164*$H$164,2)</f>
        <v>0</v>
      </c>
      <c r="BL164" s="90" t="s">
        <v>122</v>
      </c>
      <c r="BM164" s="90" t="s">
        <v>279</v>
      </c>
    </row>
    <row r="165" spans="2:51" s="6" customFormat="1" ht="13.5" customHeight="1">
      <c r="B165" s="170"/>
      <c r="C165" s="171"/>
      <c r="D165" s="172" t="s">
        <v>124</v>
      </c>
      <c r="E165" s="173"/>
      <c r="F165" s="173" t="s">
        <v>280</v>
      </c>
      <c r="G165" s="171"/>
      <c r="H165" s="174">
        <v>0.775</v>
      </c>
      <c r="J165" s="171"/>
      <c r="K165" s="171"/>
      <c r="L165" s="175"/>
      <c r="M165" s="176"/>
      <c r="N165" s="171"/>
      <c r="O165" s="171"/>
      <c r="P165" s="171"/>
      <c r="Q165" s="171"/>
      <c r="R165" s="171"/>
      <c r="S165" s="171"/>
      <c r="T165" s="177"/>
      <c r="AT165" s="178" t="s">
        <v>124</v>
      </c>
      <c r="AU165" s="178" t="s">
        <v>75</v>
      </c>
      <c r="AV165" s="178" t="s">
        <v>75</v>
      </c>
      <c r="AW165" s="178" t="s">
        <v>87</v>
      </c>
      <c r="AX165" s="178" t="s">
        <v>73</v>
      </c>
      <c r="AY165" s="178" t="s">
        <v>115</v>
      </c>
    </row>
    <row r="166" spans="2:63" s="145" customFormat="1" ht="30" customHeight="1">
      <c r="B166" s="146"/>
      <c r="C166" s="147"/>
      <c r="D166" s="147" t="s">
        <v>66</v>
      </c>
      <c r="E166" s="156" t="s">
        <v>168</v>
      </c>
      <c r="F166" s="156" t="s">
        <v>281</v>
      </c>
      <c r="G166" s="147"/>
      <c r="H166" s="147"/>
      <c r="J166" s="157">
        <f>$BK$166</f>
        <v>0</v>
      </c>
      <c r="K166" s="147"/>
      <c r="L166" s="150"/>
      <c r="M166" s="151"/>
      <c r="N166" s="147"/>
      <c r="O166" s="147"/>
      <c r="P166" s="152">
        <f>SUM($P$167:$P$170)</f>
        <v>0</v>
      </c>
      <c r="Q166" s="147"/>
      <c r="R166" s="152">
        <f>SUM($R$167:$R$170)</f>
        <v>0</v>
      </c>
      <c r="S166" s="147"/>
      <c r="T166" s="153">
        <f>SUM($T$167:$T$170)</f>
        <v>0</v>
      </c>
      <c r="AR166" s="154" t="s">
        <v>73</v>
      </c>
      <c r="AT166" s="154" t="s">
        <v>66</v>
      </c>
      <c r="AU166" s="154" t="s">
        <v>73</v>
      </c>
      <c r="AY166" s="154" t="s">
        <v>115</v>
      </c>
      <c r="BK166" s="155">
        <f>SUM($BK$167:$BK$170)</f>
        <v>0</v>
      </c>
    </row>
    <row r="167" spans="2:65" s="6" customFormat="1" ht="13.5" customHeight="1">
      <c r="B167" s="86"/>
      <c r="C167" s="158" t="s">
        <v>282</v>
      </c>
      <c r="D167" s="158" t="s">
        <v>117</v>
      </c>
      <c r="E167" s="159" t="s">
        <v>283</v>
      </c>
      <c r="F167" s="160" t="s">
        <v>284</v>
      </c>
      <c r="G167" s="161" t="s">
        <v>248</v>
      </c>
      <c r="H167" s="162">
        <v>2</v>
      </c>
      <c r="I167" s="163"/>
      <c r="J167" s="164">
        <f>ROUND($I$167*$H$167,2)</f>
        <v>0</v>
      </c>
      <c r="K167" s="160"/>
      <c r="L167" s="132"/>
      <c r="M167" s="165"/>
      <c r="N167" s="166" t="s">
        <v>38</v>
      </c>
      <c r="O167" s="87"/>
      <c r="P167" s="167">
        <f>$O$167*$H$167</f>
        <v>0</v>
      </c>
      <c r="Q167" s="167">
        <v>0</v>
      </c>
      <c r="R167" s="167">
        <f>$Q$167*$H$167</f>
        <v>0</v>
      </c>
      <c r="S167" s="167">
        <v>0</v>
      </c>
      <c r="T167" s="168">
        <f>$S$167*$H$167</f>
        <v>0</v>
      </c>
      <c r="AR167" s="90" t="s">
        <v>122</v>
      </c>
      <c r="AT167" s="90" t="s">
        <v>117</v>
      </c>
      <c r="AU167" s="90" t="s">
        <v>75</v>
      </c>
      <c r="AY167" s="6" t="s">
        <v>115</v>
      </c>
      <c r="BE167" s="169">
        <f>IF($N$167="základní",$J$167,0)</f>
        <v>0</v>
      </c>
      <c r="BF167" s="169">
        <f>IF($N$167="snížená",$J$167,0)</f>
        <v>0</v>
      </c>
      <c r="BG167" s="169">
        <f>IF($N$167="zákl. přenesená",$J$167,0)</f>
        <v>0</v>
      </c>
      <c r="BH167" s="169">
        <f>IF($N$167="sníž. přenesená",$J$167,0)</f>
        <v>0</v>
      </c>
      <c r="BI167" s="169">
        <f>IF($N$167="nulová",$J$167,0)</f>
        <v>0</v>
      </c>
      <c r="BJ167" s="90" t="s">
        <v>73</v>
      </c>
      <c r="BK167" s="169">
        <f>ROUND($I$167*$H$167,2)</f>
        <v>0</v>
      </c>
      <c r="BL167" s="90" t="s">
        <v>122</v>
      </c>
      <c r="BM167" s="90" t="s">
        <v>285</v>
      </c>
    </row>
    <row r="168" spans="2:51" s="6" customFormat="1" ht="13.5" customHeight="1">
      <c r="B168" s="170"/>
      <c r="C168" s="171"/>
      <c r="D168" s="172" t="s">
        <v>124</v>
      </c>
      <c r="E168" s="173"/>
      <c r="F168" s="173" t="s">
        <v>286</v>
      </c>
      <c r="G168" s="171"/>
      <c r="H168" s="174">
        <v>2</v>
      </c>
      <c r="J168" s="171"/>
      <c r="K168" s="171"/>
      <c r="L168" s="175"/>
      <c r="M168" s="176"/>
      <c r="N168" s="171"/>
      <c r="O168" s="171"/>
      <c r="P168" s="171"/>
      <c r="Q168" s="171"/>
      <c r="R168" s="171"/>
      <c r="S168" s="171"/>
      <c r="T168" s="177"/>
      <c r="AT168" s="178" t="s">
        <v>124</v>
      </c>
      <c r="AU168" s="178" t="s">
        <v>75</v>
      </c>
      <c r="AV168" s="178" t="s">
        <v>75</v>
      </c>
      <c r="AW168" s="178" t="s">
        <v>87</v>
      </c>
      <c r="AX168" s="178" t="s">
        <v>73</v>
      </c>
      <c r="AY168" s="178" t="s">
        <v>115</v>
      </c>
    </row>
    <row r="169" spans="2:65" s="6" customFormat="1" ht="13.5" customHeight="1">
      <c r="B169" s="86"/>
      <c r="C169" s="158" t="s">
        <v>287</v>
      </c>
      <c r="D169" s="158" t="s">
        <v>117</v>
      </c>
      <c r="E169" s="159" t="s">
        <v>288</v>
      </c>
      <c r="F169" s="160" t="s">
        <v>289</v>
      </c>
      <c r="G169" s="161" t="s">
        <v>254</v>
      </c>
      <c r="H169" s="162">
        <v>1</v>
      </c>
      <c r="I169" s="163"/>
      <c r="J169" s="164">
        <f>ROUND($I$169*$H$169,2)</f>
        <v>0</v>
      </c>
      <c r="K169" s="160"/>
      <c r="L169" s="132"/>
      <c r="M169" s="165"/>
      <c r="N169" s="166" t="s">
        <v>38</v>
      </c>
      <c r="O169" s="87"/>
      <c r="P169" s="167">
        <f>$O$169*$H$169</f>
        <v>0</v>
      </c>
      <c r="Q169" s="167">
        <v>0</v>
      </c>
      <c r="R169" s="167">
        <f>$Q$169*$H$169</f>
        <v>0</v>
      </c>
      <c r="S169" s="167">
        <v>0</v>
      </c>
      <c r="T169" s="168">
        <f>$S$169*$H$169</f>
        <v>0</v>
      </c>
      <c r="AR169" s="90" t="s">
        <v>122</v>
      </c>
      <c r="AT169" s="90" t="s">
        <v>117</v>
      </c>
      <c r="AU169" s="90" t="s">
        <v>75</v>
      </c>
      <c r="AY169" s="6" t="s">
        <v>115</v>
      </c>
      <c r="BE169" s="169">
        <f>IF($N$169="základní",$J$169,0)</f>
        <v>0</v>
      </c>
      <c r="BF169" s="169">
        <f>IF($N$169="snížená",$J$169,0)</f>
        <v>0</v>
      </c>
      <c r="BG169" s="169">
        <f>IF($N$169="zákl. přenesená",$J$169,0)</f>
        <v>0</v>
      </c>
      <c r="BH169" s="169">
        <f>IF($N$169="sníž. přenesená",$J$169,0)</f>
        <v>0</v>
      </c>
      <c r="BI169" s="169">
        <f>IF($N$169="nulová",$J$169,0)</f>
        <v>0</v>
      </c>
      <c r="BJ169" s="90" t="s">
        <v>73</v>
      </c>
      <c r="BK169" s="169">
        <f>ROUND($I$169*$H$169,2)</f>
        <v>0</v>
      </c>
      <c r="BL169" s="90" t="s">
        <v>122</v>
      </c>
      <c r="BM169" s="90" t="s">
        <v>290</v>
      </c>
    </row>
    <row r="170" spans="2:51" s="6" customFormat="1" ht="13.5" customHeight="1">
      <c r="B170" s="170"/>
      <c r="C170" s="171"/>
      <c r="D170" s="172" t="s">
        <v>124</v>
      </c>
      <c r="E170" s="173"/>
      <c r="F170" s="173" t="s">
        <v>291</v>
      </c>
      <c r="G170" s="171"/>
      <c r="H170" s="174">
        <v>1</v>
      </c>
      <c r="J170" s="171"/>
      <c r="K170" s="171"/>
      <c r="L170" s="175"/>
      <c r="M170" s="176"/>
      <c r="N170" s="171"/>
      <c r="O170" s="171"/>
      <c r="P170" s="171"/>
      <c r="Q170" s="171"/>
      <c r="R170" s="171"/>
      <c r="S170" s="171"/>
      <c r="T170" s="177"/>
      <c r="AT170" s="178" t="s">
        <v>124</v>
      </c>
      <c r="AU170" s="178" t="s">
        <v>75</v>
      </c>
      <c r="AV170" s="178" t="s">
        <v>75</v>
      </c>
      <c r="AW170" s="178" t="s">
        <v>87</v>
      </c>
      <c r="AX170" s="178" t="s">
        <v>73</v>
      </c>
      <c r="AY170" s="178" t="s">
        <v>115</v>
      </c>
    </row>
    <row r="171" spans="2:63" s="145" customFormat="1" ht="30" customHeight="1">
      <c r="B171" s="146"/>
      <c r="C171" s="147"/>
      <c r="D171" s="147" t="s">
        <v>66</v>
      </c>
      <c r="E171" s="156" t="s">
        <v>292</v>
      </c>
      <c r="F171" s="156" t="s">
        <v>293</v>
      </c>
      <c r="G171" s="147"/>
      <c r="H171" s="147"/>
      <c r="J171" s="157">
        <f>$BK$171</f>
        <v>0</v>
      </c>
      <c r="K171" s="147"/>
      <c r="L171" s="150"/>
      <c r="M171" s="151"/>
      <c r="N171" s="147"/>
      <c r="O171" s="147"/>
      <c r="P171" s="152">
        <f>SUM($P$172:$P$175)</f>
        <v>0</v>
      </c>
      <c r="Q171" s="147"/>
      <c r="R171" s="152">
        <f>SUM($R$172:$R$175)</f>
        <v>0</v>
      </c>
      <c r="S171" s="147"/>
      <c r="T171" s="153">
        <f>SUM($T$172:$T$175)</f>
        <v>0</v>
      </c>
      <c r="AR171" s="154" t="s">
        <v>73</v>
      </c>
      <c r="AT171" s="154" t="s">
        <v>66</v>
      </c>
      <c r="AU171" s="154" t="s">
        <v>73</v>
      </c>
      <c r="AY171" s="154" t="s">
        <v>115</v>
      </c>
      <c r="BK171" s="155">
        <f>SUM($BK$172:$BK$175)</f>
        <v>0</v>
      </c>
    </row>
    <row r="172" spans="2:65" s="6" customFormat="1" ht="13.5" customHeight="1">
      <c r="B172" s="86"/>
      <c r="C172" s="158" t="s">
        <v>294</v>
      </c>
      <c r="D172" s="158" t="s">
        <v>117</v>
      </c>
      <c r="E172" s="159" t="s">
        <v>295</v>
      </c>
      <c r="F172" s="160" t="s">
        <v>296</v>
      </c>
      <c r="G172" s="161" t="s">
        <v>297</v>
      </c>
      <c r="H172" s="162">
        <v>1.932</v>
      </c>
      <c r="I172" s="163"/>
      <c r="J172" s="164">
        <f>ROUND($I$172*$H$172,2)</f>
        <v>0</v>
      </c>
      <c r="K172" s="160" t="s">
        <v>121</v>
      </c>
      <c r="L172" s="132"/>
      <c r="M172" s="165"/>
      <c r="N172" s="166" t="s">
        <v>38</v>
      </c>
      <c r="O172" s="87"/>
      <c r="P172" s="167">
        <f>$O$172*$H$172</f>
        <v>0</v>
      </c>
      <c r="Q172" s="167">
        <v>0</v>
      </c>
      <c r="R172" s="167">
        <f>$Q$172*$H$172</f>
        <v>0</v>
      </c>
      <c r="S172" s="167">
        <v>0</v>
      </c>
      <c r="T172" s="168">
        <f>$S$172*$H$172</f>
        <v>0</v>
      </c>
      <c r="AR172" s="90" t="s">
        <v>122</v>
      </c>
      <c r="AT172" s="90" t="s">
        <v>117</v>
      </c>
      <c r="AU172" s="90" t="s">
        <v>75</v>
      </c>
      <c r="AY172" s="6" t="s">
        <v>115</v>
      </c>
      <c r="BE172" s="169">
        <f>IF($N$172="základní",$J$172,0)</f>
        <v>0</v>
      </c>
      <c r="BF172" s="169">
        <f>IF($N$172="snížená",$J$172,0)</f>
        <v>0</v>
      </c>
      <c r="BG172" s="169">
        <f>IF($N$172="zákl. přenesená",$J$172,0)</f>
        <v>0</v>
      </c>
      <c r="BH172" s="169">
        <f>IF($N$172="sníž. přenesená",$J$172,0)</f>
        <v>0</v>
      </c>
      <c r="BI172" s="169">
        <f>IF($N$172="nulová",$J$172,0)</f>
        <v>0</v>
      </c>
      <c r="BJ172" s="90" t="s">
        <v>73</v>
      </c>
      <c r="BK172" s="169">
        <f>ROUND($I$172*$H$172,2)</f>
        <v>0</v>
      </c>
      <c r="BL172" s="90" t="s">
        <v>122</v>
      </c>
      <c r="BM172" s="90" t="s">
        <v>298</v>
      </c>
    </row>
    <row r="173" spans="2:65" s="6" customFormat="1" ht="13.5" customHeight="1">
      <c r="B173" s="86"/>
      <c r="C173" s="161" t="s">
        <v>299</v>
      </c>
      <c r="D173" s="161" t="s">
        <v>117</v>
      </c>
      <c r="E173" s="159" t="s">
        <v>300</v>
      </c>
      <c r="F173" s="160" t="s">
        <v>301</v>
      </c>
      <c r="G173" s="161" t="s">
        <v>297</v>
      </c>
      <c r="H173" s="162">
        <v>9.66</v>
      </c>
      <c r="I173" s="163"/>
      <c r="J173" s="164">
        <f>ROUND($I$173*$H$173,2)</f>
        <v>0</v>
      </c>
      <c r="K173" s="160" t="s">
        <v>121</v>
      </c>
      <c r="L173" s="132"/>
      <c r="M173" s="165"/>
      <c r="N173" s="166" t="s">
        <v>38</v>
      </c>
      <c r="O173" s="87"/>
      <c r="P173" s="167">
        <f>$O$173*$H$173</f>
        <v>0</v>
      </c>
      <c r="Q173" s="167">
        <v>0</v>
      </c>
      <c r="R173" s="167">
        <f>$Q$173*$H$173</f>
        <v>0</v>
      </c>
      <c r="S173" s="167">
        <v>0</v>
      </c>
      <c r="T173" s="168">
        <f>$S$173*$H$173</f>
        <v>0</v>
      </c>
      <c r="AR173" s="90" t="s">
        <v>122</v>
      </c>
      <c r="AT173" s="90" t="s">
        <v>117</v>
      </c>
      <c r="AU173" s="90" t="s">
        <v>75</v>
      </c>
      <c r="AY173" s="90" t="s">
        <v>115</v>
      </c>
      <c r="BE173" s="169">
        <f>IF($N$173="základní",$J$173,0)</f>
        <v>0</v>
      </c>
      <c r="BF173" s="169">
        <f>IF($N$173="snížená",$J$173,0)</f>
        <v>0</v>
      </c>
      <c r="BG173" s="169">
        <f>IF($N$173="zákl. přenesená",$J$173,0)</f>
        <v>0</v>
      </c>
      <c r="BH173" s="169">
        <f>IF($N$173="sníž. přenesená",$J$173,0)</f>
        <v>0</v>
      </c>
      <c r="BI173" s="169">
        <f>IF($N$173="nulová",$J$173,0)</f>
        <v>0</v>
      </c>
      <c r="BJ173" s="90" t="s">
        <v>73</v>
      </c>
      <c r="BK173" s="169">
        <f>ROUND($I$173*$H$173,2)</f>
        <v>0</v>
      </c>
      <c r="BL173" s="90" t="s">
        <v>122</v>
      </c>
      <c r="BM173" s="90" t="s">
        <v>302</v>
      </c>
    </row>
    <row r="174" spans="2:51" s="6" customFormat="1" ht="13.5" customHeight="1">
      <c r="B174" s="170"/>
      <c r="C174" s="171"/>
      <c r="D174" s="179" t="s">
        <v>124</v>
      </c>
      <c r="E174" s="171"/>
      <c r="F174" s="173" t="s">
        <v>303</v>
      </c>
      <c r="G174" s="171"/>
      <c r="H174" s="174">
        <v>9.66</v>
      </c>
      <c r="J174" s="171"/>
      <c r="K174" s="171"/>
      <c r="L174" s="175"/>
      <c r="M174" s="176"/>
      <c r="N174" s="171"/>
      <c r="O174" s="171"/>
      <c r="P174" s="171"/>
      <c r="Q174" s="171"/>
      <c r="R174" s="171"/>
      <c r="S174" s="171"/>
      <c r="T174" s="177"/>
      <c r="AT174" s="178" t="s">
        <v>124</v>
      </c>
      <c r="AU174" s="178" t="s">
        <v>75</v>
      </c>
      <c r="AV174" s="178" t="s">
        <v>75</v>
      </c>
      <c r="AW174" s="178" t="s">
        <v>67</v>
      </c>
      <c r="AX174" s="178" t="s">
        <v>73</v>
      </c>
      <c r="AY174" s="178" t="s">
        <v>115</v>
      </c>
    </row>
    <row r="175" spans="2:65" s="6" customFormat="1" ht="13.5" customHeight="1">
      <c r="B175" s="86"/>
      <c r="C175" s="158" t="s">
        <v>304</v>
      </c>
      <c r="D175" s="158" t="s">
        <v>117</v>
      </c>
      <c r="E175" s="159" t="s">
        <v>305</v>
      </c>
      <c r="F175" s="160" t="s">
        <v>306</v>
      </c>
      <c r="G175" s="161" t="s">
        <v>297</v>
      </c>
      <c r="H175" s="162">
        <v>1.932</v>
      </c>
      <c r="I175" s="163"/>
      <c r="J175" s="164">
        <f>ROUND($I$175*$H$175,2)</f>
        <v>0</v>
      </c>
      <c r="K175" s="160" t="s">
        <v>121</v>
      </c>
      <c r="L175" s="132"/>
      <c r="M175" s="165"/>
      <c r="N175" s="166" t="s">
        <v>38</v>
      </c>
      <c r="O175" s="87"/>
      <c r="P175" s="167">
        <f>$O$175*$H$175</f>
        <v>0</v>
      </c>
      <c r="Q175" s="167">
        <v>0</v>
      </c>
      <c r="R175" s="167">
        <f>$Q$175*$H$175</f>
        <v>0</v>
      </c>
      <c r="S175" s="167">
        <v>0</v>
      </c>
      <c r="T175" s="168">
        <f>$S$175*$H$175</f>
        <v>0</v>
      </c>
      <c r="AR175" s="90" t="s">
        <v>122</v>
      </c>
      <c r="AT175" s="90" t="s">
        <v>117</v>
      </c>
      <c r="AU175" s="90" t="s">
        <v>75</v>
      </c>
      <c r="AY175" s="6" t="s">
        <v>115</v>
      </c>
      <c r="BE175" s="169">
        <f>IF($N$175="základní",$J$175,0)</f>
        <v>0</v>
      </c>
      <c r="BF175" s="169">
        <f>IF($N$175="snížená",$J$175,0)</f>
        <v>0</v>
      </c>
      <c r="BG175" s="169">
        <f>IF($N$175="zákl. přenesená",$J$175,0)</f>
        <v>0</v>
      </c>
      <c r="BH175" s="169">
        <f>IF($N$175="sníž. přenesená",$J$175,0)</f>
        <v>0</v>
      </c>
      <c r="BI175" s="169">
        <f>IF($N$175="nulová",$J$175,0)</f>
        <v>0</v>
      </c>
      <c r="BJ175" s="90" t="s">
        <v>73</v>
      </c>
      <c r="BK175" s="169">
        <f>ROUND($I$175*$H$175,2)</f>
        <v>0</v>
      </c>
      <c r="BL175" s="90" t="s">
        <v>122</v>
      </c>
      <c r="BM175" s="90" t="s">
        <v>307</v>
      </c>
    </row>
    <row r="176" spans="2:63" s="145" customFormat="1" ht="30" customHeight="1">
      <c r="B176" s="146"/>
      <c r="C176" s="147"/>
      <c r="D176" s="147" t="s">
        <v>66</v>
      </c>
      <c r="E176" s="156" t="s">
        <v>308</v>
      </c>
      <c r="F176" s="156" t="s">
        <v>309</v>
      </c>
      <c r="G176" s="147"/>
      <c r="H176" s="147"/>
      <c r="J176" s="157">
        <f>$BK$176</f>
        <v>0</v>
      </c>
      <c r="K176" s="147"/>
      <c r="L176" s="150"/>
      <c r="M176" s="151"/>
      <c r="N176" s="147"/>
      <c r="O176" s="147"/>
      <c r="P176" s="152">
        <f>$P$177</f>
        <v>0</v>
      </c>
      <c r="Q176" s="147"/>
      <c r="R176" s="152">
        <f>$R$177</f>
        <v>0</v>
      </c>
      <c r="S176" s="147"/>
      <c r="T176" s="153">
        <f>$T$177</f>
        <v>0</v>
      </c>
      <c r="AR176" s="154" t="s">
        <v>73</v>
      </c>
      <c r="AT176" s="154" t="s">
        <v>66</v>
      </c>
      <c r="AU176" s="154" t="s">
        <v>73</v>
      </c>
      <c r="AY176" s="154" t="s">
        <v>115</v>
      </c>
      <c r="BK176" s="155">
        <f>$BK$177</f>
        <v>0</v>
      </c>
    </row>
    <row r="177" spans="2:65" s="6" customFormat="1" ht="13.5" customHeight="1">
      <c r="B177" s="86"/>
      <c r="C177" s="161" t="s">
        <v>310</v>
      </c>
      <c r="D177" s="161" t="s">
        <v>117</v>
      </c>
      <c r="E177" s="159" t="s">
        <v>311</v>
      </c>
      <c r="F177" s="160" t="s">
        <v>312</v>
      </c>
      <c r="G177" s="161" t="s">
        <v>297</v>
      </c>
      <c r="H177" s="162">
        <v>12.77</v>
      </c>
      <c r="I177" s="163"/>
      <c r="J177" s="164">
        <f>ROUND($I$177*$H$177,2)</f>
        <v>0</v>
      </c>
      <c r="K177" s="160" t="s">
        <v>121</v>
      </c>
      <c r="L177" s="132"/>
      <c r="M177" s="165"/>
      <c r="N177" s="205" t="s">
        <v>38</v>
      </c>
      <c r="O177" s="206"/>
      <c r="P177" s="207">
        <f>$O$177*$H$177</f>
        <v>0</v>
      </c>
      <c r="Q177" s="207">
        <v>0</v>
      </c>
      <c r="R177" s="207">
        <f>$Q$177*$H$177</f>
        <v>0</v>
      </c>
      <c r="S177" s="207">
        <v>0</v>
      </c>
      <c r="T177" s="208">
        <f>$S$177*$H$177</f>
        <v>0</v>
      </c>
      <c r="AR177" s="90" t="s">
        <v>122</v>
      </c>
      <c r="AT177" s="90" t="s">
        <v>117</v>
      </c>
      <c r="AU177" s="90" t="s">
        <v>75</v>
      </c>
      <c r="AY177" s="90" t="s">
        <v>115</v>
      </c>
      <c r="BE177" s="169">
        <f>IF($N$177="základní",$J$177,0)</f>
        <v>0</v>
      </c>
      <c r="BF177" s="169">
        <f>IF($N$177="snížená",$J$177,0)</f>
        <v>0</v>
      </c>
      <c r="BG177" s="169">
        <f>IF($N$177="zákl. přenesená",$J$177,0)</f>
        <v>0</v>
      </c>
      <c r="BH177" s="169">
        <f>IF($N$177="sníž. přenesená",$J$177,0)</f>
        <v>0</v>
      </c>
      <c r="BI177" s="169">
        <f>IF($N$177="nulová",$J$177,0)</f>
        <v>0</v>
      </c>
      <c r="BJ177" s="90" t="s">
        <v>73</v>
      </c>
      <c r="BK177" s="169">
        <f>ROUND($I$177*$H$177,2)</f>
        <v>0</v>
      </c>
      <c r="BL177" s="90" t="s">
        <v>122</v>
      </c>
      <c r="BM177" s="90" t="s">
        <v>313</v>
      </c>
    </row>
    <row r="178" spans="2:12" s="6" customFormat="1" ht="7.5" customHeight="1">
      <c r="B178" s="106"/>
      <c r="C178" s="107"/>
      <c r="D178" s="107"/>
      <c r="E178" s="107"/>
      <c r="F178" s="107"/>
      <c r="G178" s="107"/>
      <c r="H178" s="107"/>
      <c r="I178" s="108"/>
      <c r="J178" s="107"/>
      <c r="K178" s="107"/>
      <c r="L178" s="132"/>
    </row>
    <row r="179" s="2" customFormat="1" ht="12" customHeight="1"/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52"/>
      <c r="C1" s="252"/>
      <c r="D1" s="251" t="s">
        <v>1</v>
      </c>
      <c r="E1" s="252"/>
      <c r="F1" s="253" t="s">
        <v>332</v>
      </c>
      <c r="G1" s="258" t="s">
        <v>333</v>
      </c>
      <c r="H1" s="258"/>
      <c r="I1" s="252"/>
      <c r="J1" s="253" t="s">
        <v>334</v>
      </c>
      <c r="K1" s="251" t="s">
        <v>79</v>
      </c>
      <c r="L1" s="253" t="s">
        <v>335</v>
      </c>
      <c r="M1" s="253"/>
      <c r="N1" s="253"/>
      <c r="O1" s="253"/>
      <c r="P1" s="253"/>
      <c r="Q1" s="253"/>
      <c r="R1" s="253"/>
      <c r="S1" s="253"/>
      <c r="T1" s="253"/>
      <c r="U1" s="249"/>
      <c r="V1" s="24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5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5"/>
      <c r="J3" s="8"/>
      <c r="K3" s="9"/>
      <c r="AT3" s="2" t="s">
        <v>75</v>
      </c>
    </row>
    <row r="4" spans="2:46" s="2" customFormat="1" ht="37.5" customHeight="1">
      <c r="B4" s="10"/>
      <c r="C4" s="11"/>
      <c r="D4" s="12" t="s">
        <v>80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46" t="str">
        <f>'Rekapitulace stavby'!$K$6</f>
        <v>Odvodnění areálu stadionu FK Poříčí u Trutnova</v>
      </c>
      <c r="F7" s="214"/>
      <c r="G7" s="214"/>
      <c r="H7" s="214"/>
      <c r="J7" s="11"/>
      <c r="K7" s="13"/>
    </row>
    <row r="8" spans="2:11" s="6" customFormat="1" ht="13.5" customHeight="1">
      <c r="B8" s="86"/>
      <c r="C8" s="87"/>
      <c r="D8" s="19" t="s">
        <v>81</v>
      </c>
      <c r="E8" s="87"/>
      <c r="F8" s="87"/>
      <c r="G8" s="87"/>
      <c r="H8" s="87"/>
      <c r="J8" s="87"/>
      <c r="K8" s="88"/>
    </row>
    <row r="9" spans="2:11" s="6" customFormat="1" ht="37.5" customHeight="1">
      <c r="B9" s="86"/>
      <c r="C9" s="87"/>
      <c r="D9" s="87"/>
      <c r="E9" s="229" t="s">
        <v>314</v>
      </c>
      <c r="F9" s="247"/>
      <c r="G9" s="247"/>
      <c r="H9" s="247"/>
      <c r="J9" s="87"/>
      <c r="K9" s="88"/>
    </row>
    <row r="10" spans="2:11" s="6" customFormat="1" ht="12" customHeight="1">
      <c r="B10" s="86"/>
      <c r="C10" s="87"/>
      <c r="D10" s="87"/>
      <c r="E10" s="87"/>
      <c r="F10" s="87"/>
      <c r="G10" s="87"/>
      <c r="H10" s="87"/>
      <c r="J10" s="87"/>
      <c r="K10" s="88"/>
    </row>
    <row r="11" spans="2:11" s="6" customFormat="1" ht="15" customHeight="1">
      <c r="B11" s="86"/>
      <c r="C11" s="87"/>
      <c r="D11" s="19" t="s">
        <v>18</v>
      </c>
      <c r="E11" s="87"/>
      <c r="F11" s="17"/>
      <c r="G11" s="87"/>
      <c r="H11" s="87"/>
      <c r="I11" s="89" t="s">
        <v>19</v>
      </c>
      <c r="J11" s="17"/>
      <c r="K11" s="88"/>
    </row>
    <row r="12" spans="2:11" s="6" customFormat="1" ht="15" customHeight="1">
      <c r="B12" s="86"/>
      <c r="C12" s="87"/>
      <c r="D12" s="19" t="s">
        <v>20</v>
      </c>
      <c r="E12" s="87"/>
      <c r="F12" s="17" t="s">
        <v>21</v>
      </c>
      <c r="G12" s="87"/>
      <c r="H12" s="87"/>
      <c r="I12" s="89" t="s">
        <v>22</v>
      </c>
      <c r="J12" s="52" t="str">
        <f>'Rekapitulace stavby'!$AN$8</f>
        <v>15.04.2015</v>
      </c>
      <c r="K12" s="88"/>
    </row>
    <row r="13" spans="2:11" s="6" customFormat="1" ht="11.25" customHeight="1">
      <c r="B13" s="86"/>
      <c r="C13" s="87"/>
      <c r="D13" s="87"/>
      <c r="E13" s="87"/>
      <c r="F13" s="87"/>
      <c r="G13" s="87"/>
      <c r="H13" s="87"/>
      <c r="J13" s="87"/>
      <c r="K13" s="88"/>
    </row>
    <row r="14" spans="2:11" s="6" customFormat="1" ht="15" customHeight="1">
      <c r="B14" s="86"/>
      <c r="C14" s="87"/>
      <c r="D14" s="19" t="s">
        <v>24</v>
      </c>
      <c r="E14" s="87"/>
      <c r="F14" s="87"/>
      <c r="G14" s="87"/>
      <c r="H14" s="87"/>
      <c r="I14" s="89" t="s">
        <v>25</v>
      </c>
      <c r="J14" s="17">
        <f>IF('Rekapitulace stavby'!$AN$10="","",'Rekapitulace stavby'!$AN$10)</f>
      </c>
      <c r="K14" s="88"/>
    </row>
    <row r="15" spans="2:11" s="6" customFormat="1" ht="18" customHeight="1">
      <c r="B15" s="86"/>
      <c r="C15" s="87"/>
      <c r="D15" s="87"/>
      <c r="E15" s="17" t="str">
        <f>IF('Rekapitulace stavby'!$E$11="","",'Rekapitulace stavby'!$E$11)</f>
        <v> </v>
      </c>
      <c r="F15" s="87"/>
      <c r="G15" s="87"/>
      <c r="H15" s="87"/>
      <c r="I15" s="89" t="s">
        <v>26</v>
      </c>
      <c r="J15" s="17">
        <f>IF('Rekapitulace stavby'!$AN$11="","",'Rekapitulace stavby'!$AN$11)</f>
      </c>
      <c r="K15" s="88"/>
    </row>
    <row r="16" spans="2:11" s="6" customFormat="1" ht="7.5" customHeight="1">
      <c r="B16" s="86"/>
      <c r="C16" s="87"/>
      <c r="D16" s="87"/>
      <c r="E16" s="87"/>
      <c r="F16" s="87"/>
      <c r="G16" s="87"/>
      <c r="H16" s="87"/>
      <c r="J16" s="87"/>
      <c r="K16" s="88"/>
    </row>
    <row r="17" spans="2:11" s="6" customFormat="1" ht="15" customHeight="1">
      <c r="B17" s="86"/>
      <c r="C17" s="87"/>
      <c r="D17" s="19" t="s">
        <v>27</v>
      </c>
      <c r="E17" s="87"/>
      <c r="F17" s="87"/>
      <c r="G17" s="87"/>
      <c r="H17" s="87"/>
      <c r="I17" s="89" t="s">
        <v>25</v>
      </c>
      <c r="J17" s="17">
        <f>IF('Rekapitulace stavby'!$AN$13="Vyplň údaj","",IF('Rekapitulace stavby'!$AN$13="","",'Rekapitulace stavby'!$AN$13))</f>
      </c>
      <c r="K17" s="88"/>
    </row>
    <row r="18" spans="2:11" s="6" customFormat="1" ht="18" customHeight="1">
      <c r="B18" s="86"/>
      <c r="C18" s="87"/>
      <c r="D18" s="87"/>
      <c r="E18" s="17">
        <f>IF('Rekapitulace stavby'!$E$14="Vyplň údaj","",IF('Rekapitulace stavby'!$E$14="","",'Rekapitulace stavby'!$E$14))</f>
      </c>
      <c r="F18" s="87"/>
      <c r="G18" s="87"/>
      <c r="H18" s="87"/>
      <c r="I18" s="89" t="s">
        <v>26</v>
      </c>
      <c r="J18" s="17">
        <f>IF('Rekapitulace stavby'!$AN$14="Vyplň údaj","",IF('Rekapitulace stavby'!$AN$14="","",'Rekapitulace stavby'!$AN$14))</f>
      </c>
      <c r="K18" s="88"/>
    </row>
    <row r="19" spans="2:11" s="6" customFormat="1" ht="7.5" customHeight="1">
      <c r="B19" s="86"/>
      <c r="C19" s="87"/>
      <c r="D19" s="87"/>
      <c r="E19" s="87"/>
      <c r="F19" s="87"/>
      <c r="G19" s="87"/>
      <c r="H19" s="87"/>
      <c r="J19" s="87"/>
      <c r="K19" s="88"/>
    </row>
    <row r="20" spans="2:11" s="6" customFormat="1" ht="15" customHeight="1">
      <c r="B20" s="86"/>
      <c r="C20" s="87"/>
      <c r="D20" s="19" t="s">
        <v>29</v>
      </c>
      <c r="E20" s="87"/>
      <c r="F20" s="87"/>
      <c r="G20" s="87"/>
      <c r="H20" s="87"/>
      <c r="I20" s="89" t="s">
        <v>25</v>
      </c>
      <c r="J20" s="17"/>
      <c r="K20" s="88"/>
    </row>
    <row r="21" spans="2:11" s="6" customFormat="1" ht="18" customHeight="1">
      <c r="B21" s="86"/>
      <c r="C21" s="87"/>
      <c r="D21" s="87"/>
      <c r="E21" s="17" t="s">
        <v>30</v>
      </c>
      <c r="F21" s="87"/>
      <c r="G21" s="87"/>
      <c r="H21" s="87"/>
      <c r="I21" s="89" t="s">
        <v>26</v>
      </c>
      <c r="J21" s="17"/>
      <c r="K21" s="88"/>
    </row>
    <row r="22" spans="2:11" s="6" customFormat="1" ht="7.5" customHeight="1">
      <c r="B22" s="86"/>
      <c r="C22" s="87"/>
      <c r="D22" s="87"/>
      <c r="E22" s="87"/>
      <c r="F22" s="87"/>
      <c r="G22" s="87"/>
      <c r="H22" s="87"/>
      <c r="J22" s="87"/>
      <c r="K22" s="88"/>
    </row>
    <row r="23" spans="2:11" s="6" customFormat="1" ht="15" customHeight="1">
      <c r="B23" s="86"/>
      <c r="C23" s="87"/>
      <c r="D23" s="19" t="s">
        <v>32</v>
      </c>
      <c r="E23" s="87"/>
      <c r="F23" s="87"/>
      <c r="G23" s="87"/>
      <c r="H23" s="87"/>
      <c r="J23" s="87"/>
      <c r="K23" s="88"/>
    </row>
    <row r="24" spans="2:11" s="90" customFormat="1" ht="13.5" customHeight="1">
      <c r="B24" s="91"/>
      <c r="C24" s="92"/>
      <c r="D24" s="92"/>
      <c r="E24" s="217"/>
      <c r="F24" s="248"/>
      <c r="G24" s="248"/>
      <c r="H24" s="248"/>
      <c r="J24" s="92"/>
      <c r="K24" s="93"/>
    </row>
    <row r="25" spans="2:11" s="6" customFormat="1" ht="7.5" customHeight="1">
      <c r="B25" s="86"/>
      <c r="C25" s="87"/>
      <c r="D25" s="87"/>
      <c r="E25" s="87"/>
      <c r="F25" s="87"/>
      <c r="G25" s="87"/>
      <c r="H25" s="87"/>
      <c r="J25" s="87"/>
      <c r="K25" s="88"/>
    </row>
    <row r="26" spans="2:11" s="6" customFormat="1" ht="7.5" customHeight="1">
      <c r="B26" s="86"/>
      <c r="C26" s="87"/>
      <c r="D26" s="94"/>
      <c r="E26" s="94"/>
      <c r="F26" s="94"/>
      <c r="G26" s="94"/>
      <c r="H26" s="94"/>
      <c r="I26" s="95"/>
      <c r="J26" s="94"/>
      <c r="K26" s="96"/>
    </row>
    <row r="27" spans="2:11" s="6" customFormat="1" ht="26.25" customHeight="1">
      <c r="B27" s="86"/>
      <c r="C27" s="87"/>
      <c r="D27" s="97" t="s">
        <v>33</v>
      </c>
      <c r="E27" s="87"/>
      <c r="F27" s="87"/>
      <c r="G27" s="87"/>
      <c r="H27" s="87"/>
      <c r="J27" s="65">
        <f>ROUND($J$86,2)</f>
        <v>0</v>
      </c>
      <c r="K27" s="88"/>
    </row>
    <row r="28" spans="2:11" s="6" customFormat="1" ht="7.5" customHeight="1">
      <c r="B28" s="86"/>
      <c r="C28" s="87"/>
      <c r="D28" s="94"/>
      <c r="E28" s="94"/>
      <c r="F28" s="94"/>
      <c r="G28" s="94"/>
      <c r="H28" s="94"/>
      <c r="I28" s="95"/>
      <c r="J28" s="94"/>
      <c r="K28" s="96"/>
    </row>
    <row r="29" spans="2:11" s="6" customFormat="1" ht="15" customHeight="1">
      <c r="B29" s="86"/>
      <c r="C29" s="87"/>
      <c r="D29" s="87"/>
      <c r="E29" s="87"/>
      <c r="F29" s="28" t="s">
        <v>35</v>
      </c>
      <c r="G29" s="87"/>
      <c r="H29" s="87"/>
      <c r="I29" s="98" t="s">
        <v>34</v>
      </c>
      <c r="J29" s="28" t="s">
        <v>36</v>
      </c>
      <c r="K29" s="88"/>
    </row>
    <row r="30" spans="2:11" s="6" customFormat="1" ht="15" customHeight="1">
      <c r="B30" s="86"/>
      <c r="C30" s="87"/>
      <c r="D30" s="30" t="s">
        <v>37</v>
      </c>
      <c r="E30" s="30" t="s">
        <v>38</v>
      </c>
      <c r="F30" s="99">
        <f>ROUND(SUM($BE$86:$BE$142),2)</f>
        <v>0</v>
      </c>
      <c r="G30" s="87"/>
      <c r="H30" s="87"/>
      <c r="I30" s="100">
        <v>0.21</v>
      </c>
      <c r="J30" s="99">
        <f>ROUND(ROUND((SUM($BE$86:$BE$142)),2)*$I$30,2)</f>
        <v>0</v>
      </c>
      <c r="K30" s="88"/>
    </row>
    <row r="31" spans="2:11" s="6" customFormat="1" ht="15" customHeight="1">
      <c r="B31" s="86"/>
      <c r="C31" s="87"/>
      <c r="D31" s="87"/>
      <c r="E31" s="30" t="s">
        <v>39</v>
      </c>
      <c r="F31" s="99">
        <f>ROUND(SUM($BF$86:$BF$142),2)</f>
        <v>0</v>
      </c>
      <c r="G31" s="87"/>
      <c r="H31" s="87"/>
      <c r="I31" s="100">
        <v>0.15</v>
      </c>
      <c r="J31" s="99">
        <f>ROUND(ROUND((SUM($BF$86:$BF$142)),2)*$I$31,2)</f>
        <v>0</v>
      </c>
      <c r="K31" s="88"/>
    </row>
    <row r="32" spans="2:11" s="6" customFormat="1" ht="15" customHeight="1" hidden="1">
      <c r="B32" s="86"/>
      <c r="C32" s="87"/>
      <c r="D32" s="87"/>
      <c r="E32" s="30" t="s">
        <v>40</v>
      </c>
      <c r="F32" s="99">
        <f>ROUND(SUM($BG$86:$BG$142),2)</f>
        <v>0</v>
      </c>
      <c r="G32" s="87"/>
      <c r="H32" s="87"/>
      <c r="I32" s="100">
        <v>0.21</v>
      </c>
      <c r="J32" s="99">
        <v>0</v>
      </c>
      <c r="K32" s="88"/>
    </row>
    <row r="33" spans="2:11" s="6" customFormat="1" ht="15" customHeight="1" hidden="1">
      <c r="B33" s="86"/>
      <c r="C33" s="87"/>
      <c r="D33" s="87"/>
      <c r="E33" s="30" t="s">
        <v>41</v>
      </c>
      <c r="F33" s="99">
        <f>ROUND(SUM($BH$86:$BH$142),2)</f>
        <v>0</v>
      </c>
      <c r="G33" s="87"/>
      <c r="H33" s="87"/>
      <c r="I33" s="100">
        <v>0.15</v>
      </c>
      <c r="J33" s="99">
        <v>0</v>
      </c>
      <c r="K33" s="88"/>
    </row>
    <row r="34" spans="2:11" s="6" customFormat="1" ht="15" customHeight="1" hidden="1">
      <c r="B34" s="86"/>
      <c r="C34" s="87"/>
      <c r="D34" s="87"/>
      <c r="E34" s="30" t="s">
        <v>42</v>
      </c>
      <c r="F34" s="99">
        <f>ROUND(SUM($BI$86:$BI$142),2)</f>
        <v>0</v>
      </c>
      <c r="G34" s="87"/>
      <c r="H34" s="87"/>
      <c r="I34" s="100">
        <v>0</v>
      </c>
      <c r="J34" s="99">
        <v>0</v>
      </c>
      <c r="K34" s="88"/>
    </row>
    <row r="35" spans="2:11" s="6" customFormat="1" ht="7.5" customHeight="1">
      <c r="B35" s="86"/>
      <c r="C35" s="87"/>
      <c r="D35" s="87"/>
      <c r="E35" s="87"/>
      <c r="F35" s="87"/>
      <c r="G35" s="87"/>
      <c r="H35" s="87"/>
      <c r="J35" s="87"/>
      <c r="K35" s="88"/>
    </row>
    <row r="36" spans="2:11" s="6" customFormat="1" ht="26.25" customHeight="1">
      <c r="B36" s="86"/>
      <c r="C36" s="101"/>
      <c r="D36" s="33" t="s">
        <v>43</v>
      </c>
      <c r="E36" s="102"/>
      <c r="F36" s="102"/>
      <c r="G36" s="103" t="s">
        <v>44</v>
      </c>
      <c r="H36" s="35" t="s">
        <v>45</v>
      </c>
      <c r="I36" s="104"/>
      <c r="J36" s="36">
        <f>SUM($J$27:$J$34)</f>
        <v>0</v>
      </c>
      <c r="K36" s="105"/>
    </row>
    <row r="37" spans="2:11" s="6" customFormat="1" ht="15" customHeight="1">
      <c r="B37" s="106"/>
      <c r="C37" s="107"/>
      <c r="D37" s="107"/>
      <c r="E37" s="107"/>
      <c r="F37" s="107"/>
      <c r="G37" s="107"/>
      <c r="H37" s="107"/>
      <c r="I37" s="108"/>
      <c r="J37" s="107"/>
      <c r="K37" s="109"/>
    </row>
    <row r="41" spans="2:11" s="6" customFormat="1" ht="7.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2"/>
    </row>
    <row r="42" spans="2:11" s="6" customFormat="1" ht="37.5" customHeight="1">
      <c r="B42" s="86"/>
      <c r="C42" s="12" t="s">
        <v>83</v>
      </c>
      <c r="D42" s="87"/>
      <c r="E42" s="87"/>
      <c r="F42" s="87"/>
      <c r="G42" s="87"/>
      <c r="H42" s="87"/>
      <c r="J42" s="87"/>
      <c r="K42" s="88"/>
    </row>
    <row r="43" spans="2:11" s="6" customFormat="1" ht="7.5" customHeight="1">
      <c r="B43" s="86"/>
      <c r="C43" s="87"/>
      <c r="D43" s="87"/>
      <c r="E43" s="87"/>
      <c r="F43" s="87"/>
      <c r="G43" s="87"/>
      <c r="H43" s="87"/>
      <c r="J43" s="87"/>
      <c r="K43" s="88"/>
    </row>
    <row r="44" spans="2:11" s="6" customFormat="1" ht="15" customHeight="1">
      <c r="B44" s="86"/>
      <c r="C44" s="19" t="s">
        <v>16</v>
      </c>
      <c r="D44" s="87"/>
      <c r="E44" s="87"/>
      <c r="F44" s="87"/>
      <c r="G44" s="87"/>
      <c r="H44" s="87"/>
      <c r="J44" s="87"/>
      <c r="K44" s="88"/>
    </row>
    <row r="45" spans="2:11" s="6" customFormat="1" ht="14.25" customHeight="1">
      <c r="B45" s="86"/>
      <c r="C45" s="87"/>
      <c r="D45" s="87"/>
      <c r="E45" s="246" t="str">
        <f>$E$7</f>
        <v>Odvodnění areálu stadionu FK Poříčí u Trutnova</v>
      </c>
      <c r="F45" s="247"/>
      <c r="G45" s="247"/>
      <c r="H45" s="247"/>
      <c r="J45" s="87"/>
      <c r="K45" s="88"/>
    </row>
    <row r="46" spans="2:11" s="6" customFormat="1" ht="15" customHeight="1">
      <c r="B46" s="86"/>
      <c r="C46" s="19" t="s">
        <v>81</v>
      </c>
      <c r="D46" s="87"/>
      <c r="E46" s="87"/>
      <c r="F46" s="87"/>
      <c r="G46" s="87"/>
      <c r="H46" s="87"/>
      <c r="J46" s="87"/>
      <c r="K46" s="88"/>
    </row>
    <row r="47" spans="2:11" s="6" customFormat="1" ht="18" customHeight="1">
      <c r="B47" s="86"/>
      <c r="C47" s="87"/>
      <c r="D47" s="87"/>
      <c r="E47" s="229" t="str">
        <f>$E$9</f>
        <v>002 - Odvodnění areálu stadionu FK Poříčí u Trutnova - p.p.č. 181/5</v>
      </c>
      <c r="F47" s="247"/>
      <c r="G47" s="247"/>
      <c r="H47" s="247"/>
      <c r="J47" s="87"/>
      <c r="K47" s="88"/>
    </row>
    <row r="48" spans="2:11" s="6" customFormat="1" ht="7.5" customHeight="1">
      <c r="B48" s="86"/>
      <c r="C48" s="87"/>
      <c r="D48" s="87"/>
      <c r="E48" s="87"/>
      <c r="F48" s="87"/>
      <c r="G48" s="87"/>
      <c r="H48" s="87"/>
      <c r="J48" s="87"/>
      <c r="K48" s="88"/>
    </row>
    <row r="49" spans="2:11" s="6" customFormat="1" ht="18" customHeight="1">
      <c r="B49" s="86"/>
      <c r="C49" s="19" t="s">
        <v>20</v>
      </c>
      <c r="D49" s="87"/>
      <c r="E49" s="87"/>
      <c r="F49" s="17" t="str">
        <f>$F$12</f>
        <v> </v>
      </c>
      <c r="G49" s="87"/>
      <c r="H49" s="87"/>
      <c r="I49" s="89" t="s">
        <v>22</v>
      </c>
      <c r="J49" s="52" t="str">
        <f>IF($J$12="","",$J$12)</f>
        <v>15.04.2015</v>
      </c>
      <c r="K49" s="88"/>
    </row>
    <row r="50" spans="2:11" s="6" customFormat="1" ht="7.5" customHeight="1">
      <c r="B50" s="86"/>
      <c r="C50" s="87"/>
      <c r="D50" s="87"/>
      <c r="E50" s="87"/>
      <c r="F50" s="87"/>
      <c r="G50" s="87"/>
      <c r="H50" s="87"/>
      <c r="J50" s="87"/>
      <c r="K50" s="88"/>
    </row>
    <row r="51" spans="2:11" s="6" customFormat="1" ht="13.5" customHeight="1">
      <c r="B51" s="86"/>
      <c r="C51" s="19" t="s">
        <v>24</v>
      </c>
      <c r="D51" s="87"/>
      <c r="E51" s="87"/>
      <c r="F51" s="17" t="str">
        <f>$E$15</f>
        <v> </v>
      </c>
      <c r="G51" s="87"/>
      <c r="H51" s="87"/>
      <c r="I51" s="89" t="s">
        <v>29</v>
      </c>
      <c r="J51" s="17" t="str">
        <f>$E$21</f>
        <v>Ing. Pavel Romášek</v>
      </c>
      <c r="K51" s="88"/>
    </row>
    <row r="52" spans="2:11" s="6" customFormat="1" ht="15" customHeight="1">
      <c r="B52" s="86"/>
      <c r="C52" s="19" t="s">
        <v>27</v>
      </c>
      <c r="D52" s="87"/>
      <c r="E52" s="87"/>
      <c r="F52" s="17">
        <f>IF($E$18="","",$E$18)</f>
      </c>
      <c r="G52" s="87"/>
      <c r="H52" s="87"/>
      <c r="J52" s="87"/>
      <c r="K52" s="88"/>
    </row>
    <row r="53" spans="2:11" s="6" customFormat="1" ht="11.25" customHeight="1">
      <c r="B53" s="86"/>
      <c r="C53" s="87"/>
      <c r="D53" s="87"/>
      <c r="E53" s="87"/>
      <c r="F53" s="87"/>
      <c r="G53" s="87"/>
      <c r="H53" s="87"/>
      <c r="J53" s="87"/>
      <c r="K53" s="88"/>
    </row>
    <row r="54" spans="2:11" s="6" customFormat="1" ht="30" customHeight="1">
      <c r="B54" s="86"/>
      <c r="C54" s="113" t="s">
        <v>84</v>
      </c>
      <c r="D54" s="101"/>
      <c r="E54" s="101"/>
      <c r="F54" s="101"/>
      <c r="G54" s="101"/>
      <c r="H54" s="101"/>
      <c r="I54" s="114"/>
      <c r="J54" s="115" t="s">
        <v>85</v>
      </c>
      <c r="K54" s="116"/>
    </row>
    <row r="55" spans="2:11" s="6" customFormat="1" ht="11.25" customHeight="1">
      <c r="B55" s="86"/>
      <c r="C55" s="87"/>
      <c r="D55" s="87"/>
      <c r="E55" s="87"/>
      <c r="F55" s="87"/>
      <c r="G55" s="87"/>
      <c r="H55" s="87"/>
      <c r="J55" s="87"/>
      <c r="K55" s="88"/>
    </row>
    <row r="56" spans="2:47" s="6" customFormat="1" ht="30" customHeight="1">
      <c r="B56" s="86"/>
      <c r="C56" s="64" t="s">
        <v>86</v>
      </c>
      <c r="D56" s="87"/>
      <c r="E56" s="87"/>
      <c r="F56" s="87"/>
      <c r="G56" s="87"/>
      <c r="H56" s="87"/>
      <c r="J56" s="65">
        <f>$J$86</f>
        <v>0</v>
      </c>
      <c r="K56" s="88"/>
      <c r="AU56" s="6" t="s">
        <v>87</v>
      </c>
    </row>
    <row r="57" spans="2:11" s="71" customFormat="1" ht="25.5" customHeight="1">
      <c r="B57" s="117"/>
      <c r="C57" s="118"/>
      <c r="D57" s="119" t="s">
        <v>88</v>
      </c>
      <c r="E57" s="119"/>
      <c r="F57" s="119"/>
      <c r="G57" s="119"/>
      <c r="H57" s="119"/>
      <c r="I57" s="120"/>
      <c r="J57" s="121">
        <f>$J$87</f>
        <v>0</v>
      </c>
      <c r="K57" s="122"/>
    </row>
    <row r="58" spans="2:11" s="123" customFormat="1" ht="20.25" customHeight="1">
      <c r="B58" s="124"/>
      <c r="C58" s="125"/>
      <c r="D58" s="126" t="s">
        <v>89</v>
      </c>
      <c r="E58" s="126"/>
      <c r="F58" s="126"/>
      <c r="G58" s="126"/>
      <c r="H58" s="126"/>
      <c r="I58" s="127"/>
      <c r="J58" s="128">
        <f>$J$88</f>
        <v>0</v>
      </c>
      <c r="K58" s="129"/>
    </row>
    <row r="59" spans="2:11" s="123" customFormat="1" ht="20.25" customHeight="1">
      <c r="B59" s="124"/>
      <c r="C59" s="125"/>
      <c r="D59" s="126" t="s">
        <v>90</v>
      </c>
      <c r="E59" s="126"/>
      <c r="F59" s="126"/>
      <c r="G59" s="126"/>
      <c r="H59" s="126"/>
      <c r="I59" s="127"/>
      <c r="J59" s="128">
        <f>$J$106</f>
        <v>0</v>
      </c>
      <c r="K59" s="129"/>
    </row>
    <row r="60" spans="2:11" s="123" customFormat="1" ht="20.25" customHeight="1">
      <c r="B60" s="124"/>
      <c r="C60" s="125"/>
      <c r="D60" s="126" t="s">
        <v>91</v>
      </c>
      <c r="E60" s="126"/>
      <c r="F60" s="126"/>
      <c r="G60" s="126"/>
      <c r="H60" s="126"/>
      <c r="I60" s="127"/>
      <c r="J60" s="128">
        <f>$J$107</f>
        <v>0</v>
      </c>
      <c r="K60" s="129"/>
    </row>
    <row r="61" spans="2:11" s="123" customFormat="1" ht="20.25" customHeight="1">
      <c r="B61" s="124"/>
      <c r="C61" s="125"/>
      <c r="D61" s="126" t="s">
        <v>92</v>
      </c>
      <c r="E61" s="126"/>
      <c r="F61" s="126"/>
      <c r="G61" s="126"/>
      <c r="H61" s="126"/>
      <c r="I61" s="127"/>
      <c r="J61" s="128">
        <f>$J$110</f>
        <v>0</v>
      </c>
      <c r="K61" s="129"/>
    </row>
    <row r="62" spans="2:11" s="123" customFormat="1" ht="20.25" customHeight="1">
      <c r="B62" s="124"/>
      <c r="C62" s="125"/>
      <c r="D62" s="126" t="s">
        <v>93</v>
      </c>
      <c r="E62" s="126"/>
      <c r="F62" s="126"/>
      <c r="G62" s="126"/>
      <c r="H62" s="126"/>
      <c r="I62" s="127"/>
      <c r="J62" s="128">
        <f>$J$122</f>
        <v>0</v>
      </c>
      <c r="K62" s="129"/>
    </row>
    <row r="63" spans="2:11" s="123" customFormat="1" ht="20.25" customHeight="1">
      <c r="B63" s="124"/>
      <c r="C63" s="125"/>
      <c r="D63" s="126" t="s">
        <v>94</v>
      </c>
      <c r="E63" s="126"/>
      <c r="F63" s="126"/>
      <c r="G63" s="126"/>
      <c r="H63" s="126"/>
      <c r="I63" s="127"/>
      <c r="J63" s="128">
        <f>$J$123</f>
        <v>0</v>
      </c>
      <c r="K63" s="129"/>
    </row>
    <row r="64" spans="2:11" s="123" customFormat="1" ht="20.25" customHeight="1">
      <c r="B64" s="124"/>
      <c r="C64" s="125"/>
      <c r="D64" s="126" t="s">
        <v>95</v>
      </c>
      <c r="E64" s="126"/>
      <c r="F64" s="126"/>
      <c r="G64" s="126"/>
      <c r="H64" s="126"/>
      <c r="I64" s="127"/>
      <c r="J64" s="128">
        <f>$J$131</f>
        <v>0</v>
      </c>
      <c r="K64" s="129"/>
    </row>
    <row r="65" spans="2:11" s="123" customFormat="1" ht="20.25" customHeight="1">
      <c r="B65" s="124"/>
      <c r="C65" s="125"/>
      <c r="D65" s="126" t="s">
        <v>96</v>
      </c>
      <c r="E65" s="126"/>
      <c r="F65" s="126"/>
      <c r="G65" s="126"/>
      <c r="H65" s="126"/>
      <c r="I65" s="127"/>
      <c r="J65" s="128">
        <f>$J$136</f>
        <v>0</v>
      </c>
      <c r="K65" s="129"/>
    </row>
    <row r="66" spans="2:11" s="123" customFormat="1" ht="20.25" customHeight="1">
      <c r="B66" s="124"/>
      <c r="C66" s="125"/>
      <c r="D66" s="126" t="s">
        <v>97</v>
      </c>
      <c r="E66" s="126"/>
      <c r="F66" s="126"/>
      <c r="G66" s="126"/>
      <c r="H66" s="126"/>
      <c r="I66" s="127"/>
      <c r="J66" s="128">
        <f>$J$141</f>
        <v>0</v>
      </c>
      <c r="K66" s="129"/>
    </row>
    <row r="67" spans="2:11" s="6" customFormat="1" ht="22.5" customHeight="1">
      <c r="B67" s="86"/>
      <c r="C67" s="87"/>
      <c r="D67" s="87"/>
      <c r="E67" s="87"/>
      <c r="F67" s="87"/>
      <c r="G67" s="87"/>
      <c r="H67" s="87"/>
      <c r="J67" s="87"/>
      <c r="K67" s="88"/>
    </row>
    <row r="68" spans="2:11" s="6" customFormat="1" ht="7.5" customHeight="1">
      <c r="B68" s="106"/>
      <c r="C68" s="107"/>
      <c r="D68" s="107"/>
      <c r="E68" s="107"/>
      <c r="F68" s="107"/>
      <c r="G68" s="107"/>
      <c r="H68" s="107"/>
      <c r="I68" s="108"/>
      <c r="J68" s="107"/>
      <c r="K68" s="109"/>
    </row>
    <row r="72" spans="2:12" s="6" customFormat="1" ht="7.5" customHeight="1">
      <c r="B72" s="130"/>
      <c r="C72" s="131"/>
      <c r="D72" s="131"/>
      <c r="E72" s="131"/>
      <c r="F72" s="131"/>
      <c r="G72" s="131"/>
      <c r="H72" s="131"/>
      <c r="I72" s="111"/>
      <c r="J72" s="131"/>
      <c r="K72" s="131"/>
      <c r="L72" s="132"/>
    </row>
    <row r="73" spans="2:12" s="6" customFormat="1" ht="37.5" customHeight="1">
      <c r="B73" s="86"/>
      <c r="C73" s="12" t="s">
        <v>98</v>
      </c>
      <c r="D73" s="87"/>
      <c r="E73" s="87"/>
      <c r="F73" s="87"/>
      <c r="G73" s="87"/>
      <c r="H73" s="87"/>
      <c r="J73" s="87"/>
      <c r="K73" s="87"/>
      <c r="L73" s="132"/>
    </row>
    <row r="74" spans="2:12" s="6" customFormat="1" ht="7.5" customHeight="1">
      <c r="B74" s="86"/>
      <c r="C74" s="87"/>
      <c r="D74" s="87"/>
      <c r="E74" s="87"/>
      <c r="F74" s="87"/>
      <c r="G74" s="87"/>
      <c r="H74" s="87"/>
      <c r="J74" s="87"/>
      <c r="K74" s="87"/>
      <c r="L74" s="132"/>
    </row>
    <row r="75" spans="2:12" s="6" customFormat="1" ht="15" customHeight="1">
      <c r="B75" s="86"/>
      <c r="C75" s="19" t="s">
        <v>16</v>
      </c>
      <c r="D75" s="87"/>
      <c r="E75" s="87"/>
      <c r="F75" s="87"/>
      <c r="G75" s="87"/>
      <c r="H75" s="87"/>
      <c r="J75" s="87"/>
      <c r="K75" s="87"/>
      <c r="L75" s="132"/>
    </row>
    <row r="76" spans="2:12" s="6" customFormat="1" ht="14.25" customHeight="1">
      <c r="B76" s="86"/>
      <c r="C76" s="87"/>
      <c r="D76" s="87"/>
      <c r="E76" s="246" t="str">
        <f>$E$7</f>
        <v>Odvodnění areálu stadionu FK Poříčí u Trutnova</v>
      </c>
      <c r="F76" s="247"/>
      <c r="G76" s="247"/>
      <c r="H76" s="247"/>
      <c r="J76" s="87"/>
      <c r="K76" s="87"/>
      <c r="L76" s="132"/>
    </row>
    <row r="77" spans="2:12" s="6" customFormat="1" ht="15" customHeight="1">
      <c r="B77" s="86"/>
      <c r="C77" s="19" t="s">
        <v>81</v>
      </c>
      <c r="D77" s="87"/>
      <c r="E77" s="87"/>
      <c r="F77" s="87"/>
      <c r="G77" s="87"/>
      <c r="H77" s="87"/>
      <c r="J77" s="87"/>
      <c r="K77" s="87"/>
      <c r="L77" s="132"/>
    </row>
    <row r="78" spans="2:12" s="6" customFormat="1" ht="18" customHeight="1">
      <c r="B78" s="86"/>
      <c r="C78" s="87"/>
      <c r="D78" s="87"/>
      <c r="E78" s="229" t="str">
        <f>$E$9</f>
        <v>002 - Odvodnění areálu stadionu FK Poříčí u Trutnova - p.p.č. 181/5</v>
      </c>
      <c r="F78" s="247"/>
      <c r="G78" s="247"/>
      <c r="H78" s="247"/>
      <c r="J78" s="87"/>
      <c r="K78" s="87"/>
      <c r="L78" s="132"/>
    </row>
    <row r="79" spans="2:12" s="6" customFormat="1" ht="7.5" customHeight="1">
      <c r="B79" s="86"/>
      <c r="C79" s="87"/>
      <c r="D79" s="87"/>
      <c r="E79" s="87"/>
      <c r="F79" s="87"/>
      <c r="G79" s="87"/>
      <c r="H79" s="87"/>
      <c r="J79" s="87"/>
      <c r="K79" s="87"/>
      <c r="L79" s="132"/>
    </row>
    <row r="80" spans="2:12" s="6" customFormat="1" ht="18" customHeight="1">
      <c r="B80" s="86"/>
      <c r="C80" s="19" t="s">
        <v>20</v>
      </c>
      <c r="D80" s="87"/>
      <c r="E80" s="87"/>
      <c r="F80" s="17" t="str">
        <f>$F$12</f>
        <v> </v>
      </c>
      <c r="G80" s="87"/>
      <c r="H80" s="87"/>
      <c r="I80" s="89" t="s">
        <v>22</v>
      </c>
      <c r="J80" s="52" t="str">
        <f>IF($J$12="","",$J$12)</f>
        <v>15.04.2015</v>
      </c>
      <c r="K80" s="87"/>
      <c r="L80" s="132"/>
    </row>
    <row r="81" spans="2:12" s="6" customFormat="1" ht="7.5" customHeight="1">
      <c r="B81" s="86"/>
      <c r="C81" s="87"/>
      <c r="D81" s="87"/>
      <c r="E81" s="87"/>
      <c r="F81" s="87"/>
      <c r="G81" s="87"/>
      <c r="H81" s="87"/>
      <c r="J81" s="87"/>
      <c r="K81" s="87"/>
      <c r="L81" s="132"/>
    </row>
    <row r="82" spans="2:12" s="6" customFormat="1" ht="13.5" customHeight="1">
      <c r="B82" s="86"/>
      <c r="C82" s="19" t="s">
        <v>24</v>
      </c>
      <c r="D82" s="87"/>
      <c r="E82" s="87"/>
      <c r="F82" s="17" t="str">
        <f>$E$15</f>
        <v> </v>
      </c>
      <c r="G82" s="87"/>
      <c r="H82" s="87"/>
      <c r="I82" s="89" t="s">
        <v>29</v>
      </c>
      <c r="J82" s="17" t="str">
        <f>$E$21</f>
        <v>Ing. Pavel Romášek</v>
      </c>
      <c r="K82" s="87"/>
      <c r="L82" s="132"/>
    </row>
    <row r="83" spans="2:12" s="6" customFormat="1" ht="15" customHeight="1">
      <c r="B83" s="86"/>
      <c r="C83" s="19" t="s">
        <v>27</v>
      </c>
      <c r="D83" s="87"/>
      <c r="E83" s="87"/>
      <c r="F83" s="17">
        <f>IF($E$18="","",$E$18)</f>
      </c>
      <c r="G83" s="87"/>
      <c r="H83" s="87"/>
      <c r="J83" s="87"/>
      <c r="K83" s="87"/>
      <c r="L83" s="132"/>
    </row>
    <row r="84" spans="2:12" s="6" customFormat="1" ht="11.25" customHeight="1">
      <c r="B84" s="86"/>
      <c r="C84" s="87"/>
      <c r="D84" s="87"/>
      <c r="E84" s="87"/>
      <c r="F84" s="87"/>
      <c r="G84" s="87"/>
      <c r="H84" s="87"/>
      <c r="J84" s="87"/>
      <c r="K84" s="87"/>
      <c r="L84" s="132"/>
    </row>
    <row r="85" spans="2:20" s="133" customFormat="1" ht="30" customHeight="1">
      <c r="B85" s="134"/>
      <c r="C85" s="135" t="s">
        <v>99</v>
      </c>
      <c r="D85" s="136" t="s">
        <v>52</v>
      </c>
      <c r="E85" s="136" t="s">
        <v>48</v>
      </c>
      <c r="F85" s="136" t="s">
        <v>100</v>
      </c>
      <c r="G85" s="136" t="s">
        <v>101</v>
      </c>
      <c r="H85" s="136" t="s">
        <v>102</v>
      </c>
      <c r="I85" s="137" t="s">
        <v>103</v>
      </c>
      <c r="J85" s="136" t="s">
        <v>104</v>
      </c>
      <c r="K85" s="138" t="s">
        <v>105</v>
      </c>
      <c r="L85" s="139"/>
      <c r="M85" s="58" t="s">
        <v>106</v>
      </c>
      <c r="N85" s="59" t="s">
        <v>37</v>
      </c>
      <c r="O85" s="59" t="s">
        <v>107</v>
      </c>
      <c r="P85" s="59" t="s">
        <v>108</v>
      </c>
      <c r="Q85" s="59" t="s">
        <v>109</v>
      </c>
      <c r="R85" s="59" t="s">
        <v>110</v>
      </c>
      <c r="S85" s="59" t="s">
        <v>111</v>
      </c>
      <c r="T85" s="60" t="s">
        <v>112</v>
      </c>
    </row>
    <row r="86" spans="2:63" s="6" customFormat="1" ht="30" customHeight="1">
      <c r="B86" s="86"/>
      <c r="C86" s="64" t="s">
        <v>86</v>
      </c>
      <c r="D86" s="87"/>
      <c r="E86" s="87"/>
      <c r="F86" s="87"/>
      <c r="G86" s="87"/>
      <c r="H86" s="87"/>
      <c r="J86" s="140">
        <f>$BK$86</f>
        <v>0</v>
      </c>
      <c r="K86" s="87"/>
      <c r="L86" s="132"/>
      <c r="M86" s="141"/>
      <c r="N86" s="94"/>
      <c r="O86" s="94"/>
      <c r="P86" s="142">
        <f>$P$87</f>
        <v>0</v>
      </c>
      <c r="Q86" s="94"/>
      <c r="R86" s="142">
        <f>$R$87</f>
        <v>0.1702014</v>
      </c>
      <c r="S86" s="94"/>
      <c r="T86" s="143">
        <f>$T$87</f>
        <v>0.08800000000000001</v>
      </c>
      <c r="AT86" s="6" t="s">
        <v>66</v>
      </c>
      <c r="AU86" s="6" t="s">
        <v>87</v>
      </c>
      <c r="BK86" s="144">
        <f>$BK$87</f>
        <v>0</v>
      </c>
    </row>
    <row r="87" spans="2:63" s="145" customFormat="1" ht="38.25" customHeight="1">
      <c r="B87" s="146"/>
      <c r="C87" s="147"/>
      <c r="D87" s="147" t="s">
        <v>66</v>
      </c>
      <c r="E87" s="148" t="s">
        <v>113</v>
      </c>
      <c r="F87" s="148" t="s">
        <v>114</v>
      </c>
      <c r="G87" s="147"/>
      <c r="H87" s="147"/>
      <c r="J87" s="149">
        <f>$BK$87</f>
        <v>0</v>
      </c>
      <c r="K87" s="147"/>
      <c r="L87" s="150"/>
      <c r="M87" s="151"/>
      <c r="N87" s="147"/>
      <c r="O87" s="147"/>
      <c r="P87" s="152">
        <f>$P$88+$P$106+$P$107+$P$110+$P$122+$P$123+$P$131+$P$136+$P$141</f>
        <v>0</v>
      </c>
      <c r="Q87" s="147"/>
      <c r="R87" s="152">
        <f>$R$88+$R$106+$R$107+$R$110+$R$122+$R$123+$R$131+$R$136+$R$141</f>
        <v>0.1702014</v>
      </c>
      <c r="S87" s="147"/>
      <c r="T87" s="153">
        <f>$T$88+$T$106+$T$107+$T$110+$T$122+$T$123+$T$131+$T$136+$T$141</f>
        <v>0.08800000000000001</v>
      </c>
      <c r="AR87" s="154" t="s">
        <v>73</v>
      </c>
      <c r="AT87" s="154" t="s">
        <v>66</v>
      </c>
      <c r="AU87" s="154" t="s">
        <v>67</v>
      </c>
      <c r="AY87" s="154" t="s">
        <v>115</v>
      </c>
      <c r="BK87" s="155">
        <f>$BK$88+$BK$106+$BK$107+$BK$110+$BK$122+$BK$123+$BK$131+$BK$136+$BK$141</f>
        <v>0</v>
      </c>
    </row>
    <row r="88" spans="2:63" s="145" customFormat="1" ht="20.25" customHeight="1">
      <c r="B88" s="146"/>
      <c r="C88" s="147"/>
      <c r="D88" s="147" t="s">
        <v>66</v>
      </c>
      <c r="E88" s="156" t="s">
        <v>73</v>
      </c>
      <c r="F88" s="156" t="s">
        <v>116</v>
      </c>
      <c r="G88" s="147"/>
      <c r="H88" s="147"/>
      <c r="J88" s="157">
        <f>$BK$88</f>
        <v>0</v>
      </c>
      <c r="K88" s="147"/>
      <c r="L88" s="150"/>
      <c r="M88" s="151"/>
      <c r="N88" s="147"/>
      <c r="O88" s="147"/>
      <c r="P88" s="152">
        <f>SUM($P$89:$P$105)</f>
        <v>0</v>
      </c>
      <c r="Q88" s="147"/>
      <c r="R88" s="152">
        <f>SUM($R$89:$R$105)</f>
        <v>0.000123</v>
      </c>
      <c r="S88" s="147"/>
      <c r="T88" s="153">
        <f>SUM($T$89:$T$105)</f>
        <v>0</v>
      </c>
      <c r="AR88" s="154" t="s">
        <v>73</v>
      </c>
      <c r="AT88" s="154" t="s">
        <v>66</v>
      </c>
      <c r="AU88" s="154" t="s">
        <v>73</v>
      </c>
      <c r="AY88" s="154" t="s">
        <v>115</v>
      </c>
      <c r="BK88" s="155">
        <f>SUM($BK$89:$BK$105)</f>
        <v>0</v>
      </c>
    </row>
    <row r="89" spans="2:65" s="6" customFormat="1" ht="13.5" customHeight="1">
      <c r="B89" s="86"/>
      <c r="C89" s="158" t="s">
        <v>73</v>
      </c>
      <c r="D89" s="158" t="s">
        <v>117</v>
      </c>
      <c r="E89" s="159" t="s">
        <v>126</v>
      </c>
      <c r="F89" s="160" t="s">
        <v>127</v>
      </c>
      <c r="G89" s="161" t="s">
        <v>128</v>
      </c>
      <c r="H89" s="162">
        <v>1.23</v>
      </c>
      <c r="I89" s="163"/>
      <c r="J89" s="164">
        <f>ROUND($I$89*$H$89,2)</f>
        <v>0</v>
      </c>
      <c r="K89" s="160" t="s">
        <v>121</v>
      </c>
      <c r="L89" s="132"/>
      <c r="M89" s="165"/>
      <c r="N89" s="166" t="s">
        <v>38</v>
      </c>
      <c r="O89" s="87"/>
      <c r="P89" s="167">
        <f>$O$89*$H$89</f>
        <v>0</v>
      </c>
      <c r="Q89" s="167">
        <v>0</v>
      </c>
      <c r="R89" s="167">
        <f>$Q$89*$H$89</f>
        <v>0</v>
      </c>
      <c r="S89" s="167">
        <v>0</v>
      </c>
      <c r="T89" s="168">
        <f>$S$89*$H$89</f>
        <v>0</v>
      </c>
      <c r="AR89" s="90" t="s">
        <v>122</v>
      </c>
      <c r="AT89" s="90" t="s">
        <v>117</v>
      </c>
      <c r="AU89" s="90" t="s">
        <v>75</v>
      </c>
      <c r="AY89" s="6" t="s">
        <v>115</v>
      </c>
      <c r="BE89" s="169">
        <f>IF($N$89="základní",$J$89,0)</f>
        <v>0</v>
      </c>
      <c r="BF89" s="169">
        <f>IF($N$89="snížená",$J$89,0)</f>
        <v>0</v>
      </c>
      <c r="BG89" s="169">
        <f>IF($N$89="zákl. přenesená",$J$89,0)</f>
        <v>0</v>
      </c>
      <c r="BH89" s="169">
        <f>IF($N$89="sníž. přenesená",$J$89,0)</f>
        <v>0</v>
      </c>
      <c r="BI89" s="169">
        <f>IF($N$89="nulová",$J$89,0)</f>
        <v>0</v>
      </c>
      <c r="BJ89" s="90" t="s">
        <v>73</v>
      </c>
      <c r="BK89" s="169">
        <f>ROUND($I$89*$H$89,2)</f>
        <v>0</v>
      </c>
      <c r="BL89" s="90" t="s">
        <v>122</v>
      </c>
      <c r="BM89" s="90" t="s">
        <v>129</v>
      </c>
    </row>
    <row r="90" spans="2:51" s="6" customFormat="1" ht="13.5" customHeight="1">
      <c r="B90" s="170"/>
      <c r="C90" s="171"/>
      <c r="D90" s="172" t="s">
        <v>124</v>
      </c>
      <c r="E90" s="173"/>
      <c r="F90" s="173" t="s">
        <v>315</v>
      </c>
      <c r="G90" s="171"/>
      <c r="H90" s="174">
        <v>1.23</v>
      </c>
      <c r="J90" s="171"/>
      <c r="K90" s="171"/>
      <c r="L90" s="175"/>
      <c r="M90" s="176"/>
      <c r="N90" s="171"/>
      <c r="O90" s="171"/>
      <c r="P90" s="171"/>
      <c r="Q90" s="171"/>
      <c r="R90" s="171"/>
      <c r="S90" s="171"/>
      <c r="T90" s="177"/>
      <c r="AT90" s="178" t="s">
        <v>124</v>
      </c>
      <c r="AU90" s="178" t="s">
        <v>75</v>
      </c>
      <c r="AV90" s="178" t="s">
        <v>75</v>
      </c>
      <c r="AW90" s="178" t="s">
        <v>87</v>
      </c>
      <c r="AX90" s="178" t="s">
        <v>73</v>
      </c>
      <c r="AY90" s="178" t="s">
        <v>115</v>
      </c>
    </row>
    <row r="91" spans="2:65" s="6" customFormat="1" ht="13.5" customHeight="1">
      <c r="B91" s="86"/>
      <c r="C91" s="158" t="s">
        <v>75</v>
      </c>
      <c r="D91" s="158" t="s">
        <v>117</v>
      </c>
      <c r="E91" s="159" t="s">
        <v>134</v>
      </c>
      <c r="F91" s="160" t="s">
        <v>135</v>
      </c>
      <c r="G91" s="161" t="s">
        <v>128</v>
      </c>
      <c r="H91" s="162">
        <v>2.15</v>
      </c>
      <c r="I91" s="163"/>
      <c r="J91" s="164">
        <f>ROUND($I$91*$H$91,2)</f>
        <v>0</v>
      </c>
      <c r="K91" s="160" t="s">
        <v>121</v>
      </c>
      <c r="L91" s="132"/>
      <c r="M91" s="165"/>
      <c r="N91" s="166" t="s">
        <v>38</v>
      </c>
      <c r="O91" s="87"/>
      <c r="P91" s="167">
        <f>$O$91*$H$91</f>
        <v>0</v>
      </c>
      <c r="Q91" s="167">
        <v>0</v>
      </c>
      <c r="R91" s="167">
        <f>$Q$91*$H$91</f>
        <v>0</v>
      </c>
      <c r="S91" s="167">
        <v>0</v>
      </c>
      <c r="T91" s="168">
        <f>$S$91*$H$91</f>
        <v>0</v>
      </c>
      <c r="AR91" s="90" t="s">
        <v>122</v>
      </c>
      <c r="AT91" s="90" t="s">
        <v>117</v>
      </c>
      <c r="AU91" s="90" t="s">
        <v>75</v>
      </c>
      <c r="AY91" s="6" t="s">
        <v>115</v>
      </c>
      <c r="BE91" s="169">
        <f>IF($N$91="základní",$J$91,0)</f>
        <v>0</v>
      </c>
      <c r="BF91" s="169">
        <f>IF($N$91="snížená",$J$91,0)</f>
        <v>0</v>
      </c>
      <c r="BG91" s="169">
        <f>IF($N$91="zákl. přenesená",$J$91,0)</f>
        <v>0</v>
      </c>
      <c r="BH91" s="169">
        <f>IF($N$91="sníž. přenesená",$J$91,0)</f>
        <v>0</v>
      </c>
      <c r="BI91" s="169">
        <f>IF($N$91="nulová",$J$91,0)</f>
        <v>0</v>
      </c>
      <c r="BJ91" s="90" t="s">
        <v>73</v>
      </c>
      <c r="BK91" s="169">
        <f>ROUND($I$91*$H$91,2)</f>
        <v>0</v>
      </c>
      <c r="BL91" s="90" t="s">
        <v>122</v>
      </c>
      <c r="BM91" s="90" t="s">
        <v>136</v>
      </c>
    </row>
    <row r="92" spans="2:51" s="6" customFormat="1" ht="13.5" customHeight="1">
      <c r="B92" s="170"/>
      <c r="C92" s="171"/>
      <c r="D92" s="172" t="s">
        <v>124</v>
      </c>
      <c r="E92" s="173"/>
      <c r="F92" s="173" t="s">
        <v>316</v>
      </c>
      <c r="G92" s="171"/>
      <c r="H92" s="174">
        <v>2.15</v>
      </c>
      <c r="J92" s="171"/>
      <c r="K92" s="171"/>
      <c r="L92" s="175"/>
      <c r="M92" s="176"/>
      <c r="N92" s="171"/>
      <c r="O92" s="171"/>
      <c r="P92" s="171"/>
      <c r="Q92" s="171"/>
      <c r="R92" s="171"/>
      <c r="S92" s="171"/>
      <c r="T92" s="177"/>
      <c r="AT92" s="178" t="s">
        <v>124</v>
      </c>
      <c r="AU92" s="178" t="s">
        <v>75</v>
      </c>
      <c r="AV92" s="178" t="s">
        <v>75</v>
      </c>
      <c r="AW92" s="178" t="s">
        <v>87</v>
      </c>
      <c r="AX92" s="178" t="s">
        <v>73</v>
      </c>
      <c r="AY92" s="178" t="s">
        <v>115</v>
      </c>
    </row>
    <row r="93" spans="2:65" s="6" customFormat="1" ht="13.5" customHeight="1">
      <c r="B93" s="86"/>
      <c r="C93" s="158" t="s">
        <v>133</v>
      </c>
      <c r="D93" s="158" t="s">
        <v>117</v>
      </c>
      <c r="E93" s="159" t="s">
        <v>138</v>
      </c>
      <c r="F93" s="160" t="s">
        <v>139</v>
      </c>
      <c r="G93" s="161" t="s">
        <v>128</v>
      </c>
      <c r="H93" s="162">
        <v>1.59</v>
      </c>
      <c r="I93" s="163"/>
      <c r="J93" s="164">
        <f>ROUND($I$93*$H$93,2)</f>
        <v>0</v>
      </c>
      <c r="K93" s="160" t="s">
        <v>121</v>
      </c>
      <c r="L93" s="132"/>
      <c r="M93" s="165"/>
      <c r="N93" s="166" t="s">
        <v>38</v>
      </c>
      <c r="O93" s="87"/>
      <c r="P93" s="167">
        <f>$O$93*$H$93</f>
        <v>0</v>
      </c>
      <c r="Q93" s="167">
        <v>0</v>
      </c>
      <c r="R93" s="167">
        <f>$Q$93*$H$93</f>
        <v>0</v>
      </c>
      <c r="S93" s="167">
        <v>0</v>
      </c>
      <c r="T93" s="168">
        <f>$S$93*$H$93</f>
        <v>0</v>
      </c>
      <c r="AR93" s="90" t="s">
        <v>122</v>
      </c>
      <c r="AT93" s="90" t="s">
        <v>117</v>
      </c>
      <c r="AU93" s="90" t="s">
        <v>75</v>
      </c>
      <c r="AY93" s="6" t="s">
        <v>115</v>
      </c>
      <c r="BE93" s="169">
        <f>IF($N$93="základní",$J$93,0)</f>
        <v>0</v>
      </c>
      <c r="BF93" s="169">
        <f>IF($N$93="snížená",$J$93,0)</f>
        <v>0</v>
      </c>
      <c r="BG93" s="169">
        <f>IF($N$93="zákl. přenesená",$J$93,0)</f>
        <v>0</v>
      </c>
      <c r="BH93" s="169">
        <f>IF($N$93="sníž. přenesená",$J$93,0)</f>
        <v>0</v>
      </c>
      <c r="BI93" s="169">
        <f>IF($N$93="nulová",$J$93,0)</f>
        <v>0</v>
      </c>
      <c r="BJ93" s="90" t="s">
        <v>73</v>
      </c>
      <c r="BK93" s="169">
        <f>ROUND($I$93*$H$93,2)</f>
        <v>0</v>
      </c>
      <c r="BL93" s="90" t="s">
        <v>122</v>
      </c>
      <c r="BM93" s="90" t="s">
        <v>140</v>
      </c>
    </row>
    <row r="94" spans="2:51" s="6" customFormat="1" ht="13.5" customHeight="1">
      <c r="B94" s="170"/>
      <c r="C94" s="171"/>
      <c r="D94" s="172" t="s">
        <v>124</v>
      </c>
      <c r="E94" s="173"/>
      <c r="F94" s="173" t="s">
        <v>317</v>
      </c>
      <c r="G94" s="171"/>
      <c r="H94" s="174">
        <v>1.59</v>
      </c>
      <c r="J94" s="171"/>
      <c r="K94" s="171"/>
      <c r="L94" s="175"/>
      <c r="M94" s="176"/>
      <c r="N94" s="171"/>
      <c r="O94" s="171"/>
      <c r="P94" s="171"/>
      <c r="Q94" s="171"/>
      <c r="R94" s="171"/>
      <c r="S94" s="171"/>
      <c r="T94" s="177"/>
      <c r="AT94" s="178" t="s">
        <v>124</v>
      </c>
      <c r="AU94" s="178" t="s">
        <v>75</v>
      </c>
      <c r="AV94" s="178" t="s">
        <v>75</v>
      </c>
      <c r="AW94" s="178" t="s">
        <v>87</v>
      </c>
      <c r="AX94" s="178" t="s">
        <v>73</v>
      </c>
      <c r="AY94" s="178" t="s">
        <v>115</v>
      </c>
    </row>
    <row r="95" spans="2:65" s="6" customFormat="1" ht="13.5" customHeight="1">
      <c r="B95" s="86"/>
      <c r="C95" s="158" t="s">
        <v>122</v>
      </c>
      <c r="D95" s="158" t="s">
        <v>117</v>
      </c>
      <c r="E95" s="159" t="s">
        <v>144</v>
      </c>
      <c r="F95" s="160" t="s">
        <v>145</v>
      </c>
      <c r="G95" s="161" t="s">
        <v>128</v>
      </c>
      <c r="H95" s="162">
        <v>2</v>
      </c>
      <c r="I95" s="163"/>
      <c r="J95" s="164">
        <f>ROUND($I$95*$H$95,2)</f>
        <v>0</v>
      </c>
      <c r="K95" s="160" t="s">
        <v>121</v>
      </c>
      <c r="L95" s="132"/>
      <c r="M95" s="165"/>
      <c r="N95" s="166" t="s">
        <v>38</v>
      </c>
      <c r="O95" s="87"/>
      <c r="P95" s="167">
        <f>$O$95*$H$95</f>
        <v>0</v>
      </c>
      <c r="Q95" s="167">
        <v>0</v>
      </c>
      <c r="R95" s="167">
        <f>$Q$95*$H$95</f>
        <v>0</v>
      </c>
      <c r="S95" s="167">
        <v>0</v>
      </c>
      <c r="T95" s="168">
        <f>$S$95*$H$95</f>
        <v>0</v>
      </c>
      <c r="AR95" s="90" t="s">
        <v>122</v>
      </c>
      <c r="AT95" s="90" t="s">
        <v>117</v>
      </c>
      <c r="AU95" s="90" t="s">
        <v>75</v>
      </c>
      <c r="AY95" s="6" t="s">
        <v>115</v>
      </c>
      <c r="BE95" s="169">
        <f>IF($N$95="základní",$J$95,0)</f>
        <v>0</v>
      </c>
      <c r="BF95" s="169">
        <f>IF($N$95="snížená",$J$95,0)</f>
        <v>0</v>
      </c>
      <c r="BG95" s="169">
        <f>IF($N$95="zákl. přenesená",$J$95,0)</f>
        <v>0</v>
      </c>
      <c r="BH95" s="169">
        <f>IF($N$95="sníž. přenesená",$J$95,0)</f>
        <v>0</v>
      </c>
      <c r="BI95" s="169">
        <f>IF($N$95="nulová",$J$95,0)</f>
        <v>0</v>
      </c>
      <c r="BJ95" s="90" t="s">
        <v>73</v>
      </c>
      <c r="BK95" s="169">
        <f>ROUND($I$95*$H$95,2)</f>
        <v>0</v>
      </c>
      <c r="BL95" s="90" t="s">
        <v>122</v>
      </c>
      <c r="BM95" s="90" t="s">
        <v>146</v>
      </c>
    </row>
    <row r="96" spans="2:51" s="6" customFormat="1" ht="13.5" customHeight="1">
      <c r="B96" s="170"/>
      <c r="C96" s="171"/>
      <c r="D96" s="172" t="s">
        <v>124</v>
      </c>
      <c r="E96" s="173"/>
      <c r="F96" s="173" t="s">
        <v>75</v>
      </c>
      <c r="G96" s="171"/>
      <c r="H96" s="174">
        <v>2</v>
      </c>
      <c r="J96" s="171"/>
      <c r="K96" s="171"/>
      <c r="L96" s="175"/>
      <c r="M96" s="176"/>
      <c r="N96" s="171"/>
      <c r="O96" s="171"/>
      <c r="P96" s="171"/>
      <c r="Q96" s="171"/>
      <c r="R96" s="171"/>
      <c r="S96" s="171"/>
      <c r="T96" s="177"/>
      <c r="AT96" s="178" t="s">
        <v>124</v>
      </c>
      <c r="AU96" s="178" t="s">
        <v>75</v>
      </c>
      <c r="AV96" s="178" t="s">
        <v>75</v>
      </c>
      <c r="AW96" s="178" t="s">
        <v>87</v>
      </c>
      <c r="AX96" s="178" t="s">
        <v>73</v>
      </c>
      <c r="AY96" s="178" t="s">
        <v>115</v>
      </c>
    </row>
    <row r="97" spans="2:65" s="6" customFormat="1" ht="13.5" customHeight="1">
      <c r="B97" s="86"/>
      <c r="C97" s="158" t="s">
        <v>143</v>
      </c>
      <c r="D97" s="158" t="s">
        <v>117</v>
      </c>
      <c r="E97" s="159" t="s">
        <v>156</v>
      </c>
      <c r="F97" s="160" t="s">
        <v>157</v>
      </c>
      <c r="G97" s="161" t="s">
        <v>128</v>
      </c>
      <c r="H97" s="162">
        <v>2.28</v>
      </c>
      <c r="I97" s="163"/>
      <c r="J97" s="164">
        <f>ROUND($I$97*$H$97,2)</f>
        <v>0</v>
      </c>
      <c r="K97" s="160" t="s">
        <v>121</v>
      </c>
      <c r="L97" s="132"/>
      <c r="M97" s="165"/>
      <c r="N97" s="166" t="s">
        <v>38</v>
      </c>
      <c r="O97" s="87"/>
      <c r="P97" s="167">
        <f>$O$97*$H$97</f>
        <v>0</v>
      </c>
      <c r="Q97" s="167">
        <v>0</v>
      </c>
      <c r="R97" s="167">
        <f>$Q$97*$H$97</f>
        <v>0</v>
      </c>
      <c r="S97" s="167">
        <v>0</v>
      </c>
      <c r="T97" s="168">
        <f>$S$97*$H$97</f>
        <v>0</v>
      </c>
      <c r="AR97" s="90" t="s">
        <v>122</v>
      </c>
      <c r="AT97" s="90" t="s">
        <v>117</v>
      </c>
      <c r="AU97" s="90" t="s">
        <v>75</v>
      </c>
      <c r="AY97" s="6" t="s">
        <v>115</v>
      </c>
      <c r="BE97" s="169">
        <f>IF($N$97="základní",$J$97,0)</f>
        <v>0</v>
      </c>
      <c r="BF97" s="169">
        <f>IF($N$97="snížená",$J$97,0)</f>
        <v>0</v>
      </c>
      <c r="BG97" s="169">
        <f>IF($N$97="zákl. přenesená",$J$97,0)</f>
        <v>0</v>
      </c>
      <c r="BH97" s="169">
        <f>IF($N$97="sníž. přenesená",$J$97,0)</f>
        <v>0</v>
      </c>
      <c r="BI97" s="169">
        <f>IF($N$97="nulová",$J$97,0)</f>
        <v>0</v>
      </c>
      <c r="BJ97" s="90" t="s">
        <v>73</v>
      </c>
      <c r="BK97" s="169">
        <f>ROUND($I$97*$H$97,2)</f>
        <v>0</v>
      </c>
      <c r="BL97" s="90" t="s">
        <v>122</v>
      </c>
      <c r="BM97" s="90" t="s">
        <v>158</v>
      </c>
    </row>
    <row r="98" spans="2:51" s="6" customFormat="1" ht="13.5" customHeight="1">
      <c r="B98" s="170"/>
      <c r="C98" s="171"/>
      <c r="D98" s="172" t="s">
        <v>124</v>
      </c>
      <c r="E98" s="173"/>
      <c r="F98" s="173" t="s">
        <v>318</v>
      </c>
      <c r="G98" s="171"/>
      <c r="H98" s="174">
        <v>2.28</v>
      </c>
      <c r="J98" s="171"/>
      <c r="K98" s="171"/>
      <c r="L98" s="175"/>
      <c r="M98" s="176"/>
      <c r="N98" s="171"/>
      <c r="O98" s="171"/>
      <c r="P98" s="171"/>
      <c r="Q98" s="171"/>
      <c r="R98" s="171"/>
      <c r="S98" s="171"/>
      <c r="T98" s="177"/>
      <c r="AT98" s="178" t="s">
        <v>124</v>
      </c>
      <c r="AU98" s="178" t="s">
        <v>75</v>
      </c>
      <c r="AV98" s="178" t="s">
        <v>75</v>
      </c>
      <c r="AW98" s="178" t="s">
        <v>87</v>
      </c>
      <c r="AX98" s="178" t="s">
        <v>73</v>
      </c>
      <c r="AY98" s="178" t="s">
        <v>115</v>
      </c>
    </row>
    <row r="99" spans="2:65" s="6" customFormat="1" ht="13.5" customHeight="1">
      <c r="B99" s="86"/>
      <c r="C99" s="158" t="s">
        <v>148</v>
      </c>
      <c r="D99" s="158" t="s">
        <v>117</v>
      </c>
      <c r="E99" s="159" t="s">
        <v>162</v>
      </c>
      <c r="F99" s="160" t="s">
        <v>163</v>
      </c>
      <c r="G99" s="161" t="s">
        <v>164</v>
      </c>
      <c r="H99" s="162">
        <v>8.2</v>
      </c>
      <c r="I99" s="163"/>
      <c r="J99" s="164">
        <f>ROUND($I$99*$H$99,2)</f>
        <v>0</v>
      </c>
      <c r="K99" s="160" t="s">
        <v>121</v>
      </c>
      <c r="L99" s="132"/>
      <c r="M99" s="165"/>
      <c r="N99" s="166" t="s">
        <v>38</v>
      </c>
      <c r="O99" s="87"/>
      <c r="P99" s="167">
        <f>$O$99*$H$99</f>
        <v>0</v>
      </c>
      <c r="Q99" s="167">
        <v>0</v>
      </c>
      <c r="R99" s="167">
        <f>$Q$99*$H$99</f>
        <v>0</v>
      </c>
      <c r="S99" s="167">
        <v>0</v>
      </c>
      <c r="T99" s="168">
        <f>$S$99*$H$99</f>
        <v>0</v>
      </c>
      <c r="AR99" s="90" t="s">
        <v>122</v>
      </c>
      <c r="AT99" s="90" t="s">
        <v>117</v>
      </c>
      <c r="AU99" s="90" t="s">
        <v>75</v>
      </c>
      <c r="AY99" s="6" t="s">
        <v>115</v>
      </c>
      <c r="BE99" s="169">
        <f>IF($N$99="základní",$J$99,0)</f>
        <v>0</v>
      </c>
      <c r="BF99" s="169">
        <f>IF($N$99="snížená",$J$99,0)</f>
        <v>0</v>
      </c>
      <c r="BG99" s="169">
        <f>IF($N$99="zákl. přenesená",$J$99,0)</f>
        <v>0</v>
      </c>
      <c r="BH99" s="169">
        <f>IF($N$99="sníž. přenesená",$J$99,0)</f>
        <v>0</v>
      </c>
      <c r="BI99" s="169">
        <f>IF($N$99="nulová",$J$99,0)</f>
        <v>0</v>
      </c>
      <c r="BJ99" s="90" t="s">
        <v>73</v>
      </c>
      <c r="BK99" s="169">
        <f>ROUND($I$99*$H$99,2)</f>
        <v>0</v>
      </c>
      <c r="BL99" s="90" t="s">
        <v>122</v>
      </c>
      <c r="BM99" s="90" t="s">
        <v>165</v>
      </c>
    </row>
    <row r="100" spans="2:51" s="6" customFormat="1" ht="13.5" customHeight="1">
      <c r="B100" s="170"/>
      <c r="C100" s="171"/>
      <c r="D100" s="172" t="s">
        <v>124</v>
      </c>
      <c r="E100" s="173"/>
      <c r="F100" s="173" t="s">
        <v>319</v>
      </c>
      <c r="G100" s="171"/>
      <c r="H100" s="174">
        <v>8.2</v>
      </c>
      <c r="J100" s="171"/>
      <c r="K100" s="171"/>
      <c r="L100" s="175"/>
      <c r="M100" s="176"/>
      <c r="N100" s="171"/>
      <c r="O100" s="171"/>
      <c r="P100" s="171"/>
      <c r="Q100" s="171"/>
      <c r="R100" s="171"/>
      <c r="S100" s="171"/>
      <c r="T100" s="177"/>
      <c r="AT100" s="178" t="s">
        <v>124</v>
      </c>
      <c r="AU100" s="178" t="s">
        <v>75</v>
      </c>
      <c r="AV100" s="178" t="s">
        <v>75</v>
      </c>
      <c r="AW100" s="178" t="s">
        <v>87</v>
      </c>
      <c r="AX100" s="178" t="s">
        <v>73</v>
      </c>
      <c r="AY100" s="178" t="s">
        <v>115</v>
      </c>
    </row>
    <row r="101" spans="2:65" s="6" customFormat="1" ht="13.5" customHeight="1">
      <c r="B101" s="86"/>
      <c r="C101" s="158" t="s">
        <v>155</v>
      </c>
      <c r="D101" s="158" t="s">
        <v>117</v>
      </c>
      <c r="E101" s="159" t="s">
        <v>169</v>
      </c>
      <c r="F101" s="160" t="s">
        <v>170</v>
      </c>
      <c r="G101" s="161" t="s">
        <v>164</v>
      </c>
      <c r="H101" s="162">
        <v>8.2</v>
      </c>
      <c r="I101" s="163"/>
      <c r="J101" s="164">
        <f>ROUND($I$101*$H$101,2)</f>
        <v>0</v>
      </c>
      <c r="K101" s="160" t="s">
        <v>121</v>
      </c>
      <c r="L101" s="132"/>
      <c r="M101" s="165"/>
      <c r="N101" s="166" t="s">
        <v>38</v>
      </c>
      <c r="O101" s="87"/>
      <c r="P101" s="167">
        <f>$O$101*$H$101</f>
        <v>0</v>
      </c>
      <c r="Q101" s="167">
        <v>0</v>
      </c>
      <c r="R101" s="167">
        <f>$Q$101*$H$101</f>
        <v>0</v>
      </c>
      <c r="S101" s="167">
        <v>0</v>
      </c>
      <c r="T101" s="168">
        <f>$S$101*$H$101</f>
        <v>0</v>
      </c>
      <c r="AR101" s="90" t="s">
        <v>122</v>
      </c>
      <c r="AT101" s="90" t="s">
        <v>117</v>
      </c>
      <c r="AU101" s="90" t="s">
        <v>75</v>
      </c>
      <c r="AY101" s="6" t="s">
        <v>115</v>
      </c>
      <c r="BE101" s="169">
        <f>IF($N$101="základní",$J$101,0)</f>
        <v>0</v>
      </c>
      <c r="BF101" s="169">
        <f>IF($N$101="snížená",$J$101,0)</f>
        <v>0</v>
      </c>
      <c r="BG101" s="169">
        <f>IF($N$101="zákl. přenesená",$J$101,0)</f>
        <v>0</v>
      </c>
      <c r="BH101" s="169">
        <f>IF($N$101="sníž. přenesená",$J$101,0)</f>
        <v>0</v>
      </c>
      <c r="BI101" s="169">
        <f>IF($N$101="nulová",$J$101,0)</f>
        <v>0</v>
      </c>
      <c r="BJ101" s="90" t="s">
        <v>73</v>
      </c>
      <c r="BK101" s="169">
        <f>ROUND($I$101*$H$101,2)</f>
        <v>0</v>
      </c>
      <c r="BL101" s="90" t="s">
        <v>122</v>
      </c>
      <c r="BM101" s="90" t="s">
        <v>171</v>
      </c>
    </row>
    <row r="102" spans="2:65" s="6" customFormat="1" ht="13.5" customHeight="1">
      <c r="B102" s="86"/>
      <c r="C102" s="195" t="s">
        <v>161</v>
      </c>
      <c r="D102" s="195" t="s">
        <v>173</v>
      </c>
      <c r="E102" s="196" t="s">
        <v>174</v>
      </c>
      <c r="F102" s="197" t="s">
        <v>175</v>
      </c>
      <c r="G102" s="195" t="s">
        <v>176</v>
      </c>
      <c r="H102" s="198">
        <v>0.123</v>
      </c>
      <c r="I102" s="199"/>
      <c r="J102" s="200">
        <f>ROUND($I$102*$H$102,2)</f>
        <v>0</v>
      </c>
      <c r="K102" s="197" t="s">
        <v>121</v>
      </c>
      <c r="L102" s="201"/>
      <c r="M102" s="202"/>
      <c r="N102" s="203" t="s">
        <v>38</v>
      </c>
      <c r="O102" s="87"/>
      <c r="P102" s="167">
        <f>$O$102*$H$102</f>
        <v>0</v>
      </c>
      <c r="Q102" s="167">
        <v>0.001</v>
      </c>
      <c r="R102" s="167">
        <f>$Q$102*$H$102</f>
        <v>0.000123</v>
      </c>
      <c r="S102" s="167">
        <v>0</v>
      </c>
      <c r="T102" s="168">
        <f>$S$102*$H$102</f>
        <v>0</v>
      </c>
      <c r="AR102" s="90" t="s">
        <v>161</v>
      </c>
      <c r="AT102" s="90" t="s">
        <v>173</v>
      </c>
      <c r="AU102" s="90" t="s">
        <v>75</v>
      </c>
      <c r="AY102" s="90" t="s">
        <v>115</v>
      </c>
      <c r="BE102" s="169">
        <f>IF($N$102="základní",$J$102,0)</f>
        <v>0</v>
      </c>
      <c r="BF102" s="169">
        <f>IF($N$102="snížená",$J$102,0)</f>
        <v>0</v>
      </c>
      <c r="BG102" s="169">
        <f>IF($N$102="zákl. přenesená",$J$102,0)</f>
        <v>0</v>
      </c>
      <c r="BH102" s="169">
        <f>IF($N$102="sníž. přenesená",$J$102,0)</f>
        <v>0</v>
      </c>
      <c r="BI102" s="169">
        <f>IF($N$102="nulová",$J$102,0)</f>
        <v>0</v>
      </c>
      <c r="BJ102" s="90" t="s">
        <v>73</v>
      </c>
      <c r="BK102" s="169">
        <f>ROUND($I$102*$H$102,2)</f>
        <v>0</v>
      </c>
      <c r="BL102" s="90" t="s">
        <v>122</v>
      </c>
      <c r="BM102" s="90" t="s">
        <v>177</v>
      </c>
    </row>
    <row r="103" spans="2:51" s="6" customFormat="1" ht="13.5" customHeight="1">
      <c r="B103" s="170"/>
      <c r="C103" s="171"/>
      <c r="D103" s="172" t="s">
        <v>124</v>
      </c>
      <c r="E103" s="173"/>
      <c r="F103" s="173" t="s">
        <v>320</v>
      </c>
      <c r="G103" s="171"/>
      <c r="H103" s="174">
        <v>0.123</v>
      </c>
      <c r="J103" s="171"/>
      <c r="K103" s="171"/>
      <c r="L103" s="175"/>
      <c r="M103" s="176"/>
      <c r="N103" s="171"/>
      <c r="O103" s="171"/>
      <c r="P103" s="171"/>
      <c r="Q103" s="171"/>
      <c r="R103" s="171"/>
      <c r="S103" s="171"/>
      <c r="T103" s="177"/>
      <c r="AT103" s="178" t="s">
        <v>124</v>
      </c>
      <c r="AU103" s="178" t="s">
        <v>75</v>
      </c>
      <c r="AV103" s="178" t="s">
        <v>75</v>
      </c>
      <c r="AW103" s="178" t="s">
        <v>87</v>
      </c>
      <c r="AX103" s="178" t="s">
        <v>73</v>
      </c>
      <c r="AY103" s="178" t="s">
        <v>115</v>
      </c>
    </row>
    <row r="104" spans="2:65" s="6" customFormat="1" ht="13.5" customHeight="1">
      <c r="B104" s="86"/>
      <c r="C104" s="158" t="s">
        <v>168</v>
      </c>
      <c r="D104" s="158" t="s">
        <v>117</v>
      </c>
      <c r="E104" s="159" t="s">
        <v>180</v>
      </c>
      <c r="F104" s="160" t="s">
        <v>181</v>
      </c>
      <c r="G104" s="161" t="s">
        <v>164</v>
      </c>
      <c r="H104" s="162">
        <v>6.6</v>
      </c>
      <c r="I104" s="163"/>
      <c r="J104" s="164">
        <f>ROUND($I$104*$H$104,2)</f>
        <v>0</v>
      </c>
      <c r="K104" s="160" t="s">
        <v>121</v>
      </c>
      <c r="L104" s="132"/>
      <c r="M104" s="165"/>
      <c r="N104" s="166" t="s">
        <v>38</v>
      </c>
      <c r="O104" s="87"/>
      <c r="P104" s="167">
        <f>$O$104*$H$104</f>
        <v>0</v>
      </c>
      <c r="Q104" s="167">
        <v>0</v>
      </c>
      <c r="R104" s="167">
        <f>$Q$104*$H$104</f>
        <v>0</v>
      </c>
      <c r="S104" s="167">
        <v>0</v>
      </c>
      <c r="T104" s="168">
        <f>$S$104*$H$104</f>
        <v>0</v>
      </c>
      <c r="AR104" s="90" t="s">
        <v>122</v>
      </c>
      <c r="AT104" s="90" t="s">
        <v>117</v>
      </c>
      <c r="AU104" s="90" t="s">
        <v>75</v>
      </c>
      <c r="AY104" s="6" t="s">
        <v>115</v>
      </c>
      <c r="BE104" s="169">
        <f>IF($N$104="základní",$J$104,0)</f>
        <v>0</v>
      </c>
      <c r="BF104" s="169">
        <f>IF($N$104="snížená",$J$104,0)</f>
        <v>0</v>
      </c>
      <c r="BG104" s="169">
        <f>IF($N$104="zákl. přenesená",$J$104,0)</f>
        <v>0</v>
      </c>
      <c r="BH104" s="169">
        <f>IF($N$104="sníž. přenesená",$J$104,0)</f>
        <v>0</v>
      </c>
      <c r="BI104" s="169">
        <f>IF($N$104="nulová",$J$104,0)</f>
        <v>0</v>
      </c>
      <c r="BJ104" s="90" t="s">
        <v>73</v>
      </c>
      <c r="BK104" s="169">
        <f>ROUND($I$104*$H$104,2)</f>
        <v>0</v>
      </c>
      <c r="BL104" s="90" t="s">
        <v>122</v>
      </c>
      <c r="BM104" s="90" t="s">
        <v>182</v>
      </c>
    </row>
    <row r="105" spans="2:51" s="6" customFormat="1" ht="13.5" customHeight="1">
      <c r="B105" s="170"/>
      <c r="C105" s="171"/>
      <c r="D105" s="172" t="s">
        <v>124</v>
      </c>
      <c r="E105" s="173"/>
      <c r="F105" s="173" t="s">
        <v>321</v>
      </c>
      <c r="G105" s="171"/>
      <c r="H105" s="174">
        <v>6.6</v>
      </c>
      <c r="J105" s="171"/>
      <c r="K105" s="171"/>
      <c r="L105" s="175"/>
      <c r="M105" s="176"/>
      <c r="N105" s="171"/>
      <c r="O105" s="171"/>
      <c r="P105" s="171"/>
      <c r="Q105" s="171"/>
      <c r="R105" s="171"/>
      <c r="S105" s="171"/>
      <c r="T105" s="177"/>
      <c r="AT105" s="178" t="s">
        <v>124</v>
      </c>
      <c r="AU105" s="178" t="s">
        <v>75</v>
      </c>
      <c r="AV105" s="178" t="s">
        <v>75</v>
      </c>
      <c r="AW105" s="178" t="s">
        <v>87</v>
      </c>
      <c r="AX105" s="178" t="s">
        <v>73</v>
      </c>
      <c r="AY105" s="178" t="s">
        <v>115</v>
      </c>
    </row>
    <row r="106" spans="2:63" s="145" customFormat="1" ht="30" customHeight="1">
      <c r="B106" s="146"/>
      <c r="C106" s="147"/>
      <c r="D106" s="147" t="s">
        <v>66</v>
      </c>
      <c r="E106" s="156" t="s">
        <v>75</v>
      </c>
      <c r="F106" s="156" t="s">
        <v>184</v>
      </c>
      <c r="G106" s="147"/>
      <c r="H106" s="147"/>
      <c r="J106" s="157">
        <f>$BK$106</f>
        <v>0</v>
      </c>
      <c r="K106" s="147"/>
      <c r="L106" s="150"/>
      <c r="M106" s="151"/>
      <c r="N106" s="147"/>
      <c r="O106" s="147"/>
      <c r="P106" s="152">
        <v>0</v>
      </c>
      <c r="Q106" s="147"/>
      <c r="R106" s="152">
        <v>0</v>
      </c>
      <c r="S106" s="147"/>
      <c r="T106" s="153">
        <v>0</v>
      </c>
      <c r="AR106" s="154" t="s">
        <v>73</v>
      </c>
      <c r="AT106" s="154" t="s">
        <v>66</v>
      </c>
      <c r="AU106" s="154" t="s">
        <v>73</v>
      </c>
      <c r="AY106" s="154" t="s">
        <v>115</v>
      </c>
      <c r="BK106" s="155">
        <v>0</v>
      </c>
    </row>
    <row r="107" spans="2:63" s="145" customFormat="1" ht="20.25" customHeight="1">
      <c r="B107" s="146"/>
      <c r="C107" s="147"/>
      <c r="D107" s="147" t="s">
        <v>66</v>
      </c>
      <c r="E107" s="156" t="s">
        <v>133</v>
      </c>
      <c r="F107" s="156" t="s">
        <v>190</v>
      </c>
      <c r="G107" s="147"/>
      <c r="H107" s="147"/>
      <c r="J107" s="157">
        <f>$BK$107</f>
        <v>0</v>
      </c>
      <c r="K107" s="147"/>
      <c r="L107" s="150"/>
      <c r="M107" s="151"/>
      <c r="N107" s="147"/>
      <c r="O107" s="147"/>
      <c r="P107" s="152">
        <f>SUM($P$108:$P$109)</f>
        <v>0</v>
      </c>
      <c r="Q107" s="147"/>
      <c r="R107" s="152">
        <f>SUM($R$108:$R$109)</f>
        <v>0</v>
      </c>
      <c r="S107" s="147"/>
      <c r="T107" s="153">
        <f>SUM($T$108:$T$109)</f>
        <v>0.08800000000000001</v>
      </c>
      <c r="AR107" s="154" t="s">
        <v>73</v>
      </c>
      <c r="AT107" s="154" t="s">
        <v>66</v>
      </c>
      <c r="AU107" s="154" t="s">
        <v>73</v>
      </c>
      <c r="AY107" s="154" t="s">
        <v>115</v>
      </c>
      <c r="BK107" s="155">
        <f>SUM($BK$108:$BK$109)</f>
        <v>0</v>
      </c>
    </row>
    <row r="108" spans="2:65" s="6" customFormat="1" ht="13.5" customHeight="1">
      <c r="B108" s="86"/>
      <c r="C108" s="158" t="s">
        <v>172</v>
      </c>
      <c r="D108" s="158" t="s">
        <v>117</v>
      </c>
      <c r="E108" s="159" t="s">
        <v>192</v>
      </c>
      <c r="F108" s="160" t="s">
        <v>193</v>
      </c>
      <c r="G108" s="161" t="s">
        <v>128</v>
      </c>
      <c r="H108" s="162">
        <v>0.04</v>
      </c>
      <c r="I108" s="163"/>
      <c r="J108" s="164">
        <f>ROUND($I$108*$H$108,2)</f>
        <v>0</v>
      </c>
      <c r="K108" s="160"/>
      <c r="L108" s="132"/>
      <c r="M108" s="165"/>
      <c r="N108" s="166" t="s">
        <v>38</v>
      </c>
      <c r="O108" s="87"/>
      <c r="P108" s="167">
        <f>$O$108*$H$108</f>
        <v>0</v>
      </c>
      <c r="Q108" s="167">
        <v>0</v>
      </c>
      <c r="R108" s="167">
        <f>$Q$108*$H$108</f>
        <v>0</v>
      </c>
      <c r="S108" s="167">
        <v>2.2</v>
      </c>
      <c r="T108" s="168">
        <f>$S$108*$H$108</f>
        <v>0.08800000000000001</v>
      </c>
      <c r="AR108" s="90" t="s">
        <v>122</v>
      </c>
      <c r="AT108" s="90" t="s">
        <v>117</v>
      </c>
      <c r="AU108" s="90" t="s">
        <v>75</v>
      </c>
      <c r="AY108" s="6" t="s">
        <v>115</v>
      </c>
      <c r="BE108" s="169">
        <f>IF($N$108="základní",$J$108,0)</f>
        <v>0</v>
      </c>
      <c r="BF108" s="169">
        <f>IF($N$108="snížená",$J$108,0)</f>
        <v>0</v>
      </c>
      <c r="BG108" s="169">
        <f>IF($N$108="zákl. přenesená",$J$108,0)</f>
        <v>0</v>
      </c>
      <c r="BH108" s="169">
        <f>IF($N$108="sníž. přenesená",$J$108,0)</f>
        <v>0</v>
      </c>
      <c r="BI108" s="169">
        <f>IF($N$108="nulová",$J$108,0)</f>
        <v>0</v>
      </c>
      <c r="BJ108" s="90" t="s">
        <v>73</v>
      </c>
      <c r="BK108" s="169">
        <f>ROUND($I$108*$H$108,2)</f>
        <v>0</v>
      </c>
      <c r="BL108" s="90" t="s">
        <v>122</v>
      </c>
      <c r="BM108" s="90" t="s">
        <v>194</v>
      </c>
    </row>
    <row r="109" spans="2:51" s="6" customFormat="1" ht="13.5" customHeight="1">
      <c r="B109" s="170"/>
      <c r="C109" s="171"/>
      <c r="D109" s="172" t="s">
        <v>124</v>
      </c>
      <c r="E109" s="173"/>
      <c r="F109" s="173" t="s">
        <v>322</v>
      </c>
      <c r="G109" s="171"/>
      <c r="H109" s="174">
        <v>0.04</v>
      </c>
      <c r="J109" s="171"/>
      <c r="K109" s="171"/>
      <c r="L109" s="175"/>
      <c r="M109" s="176"/>
      <c r="N109" s="171"/>
      <c r="O109" s="171"/>
      <c r="P109" s="171"/>
      <c r="Q109" s="171"/>
      <c r="R109" s="171"/>
      <c r="S109" s="171"/>
      <c r="T109" s="177"/>
      <c r="AT109" s="178" t="s">
        <v>124</v>
      </c>
      <c r="AU109" s="178" t="s">
        <v>75</v>
      </c>
      <c r="AV109" s="178" t="s">
        <v>75</v>
      </c>
      <c r="AW109" s="178" t="s">
        <v>87</v>
      </c>
      <c r="AX109" s="178" t="s">
        <v>73</v>
      </c>
      <c r="AY109" s="178" t="s">
        <v>115</v>
      </c>
    </row>
    <row r="110" spans="2:63" s="145" customFormat="1" ht="30" customHeight="1">
      <c r="B110" s="146"/>
      <c r="C110" s="147"/>
      <c r="D110" s="147" t="s">
        <v>66</v>
      </c>
      <c r="E110" s="156" t="s">
        <v>122</v>
      </c>
      <c r="F110" s="156" t="s">
        <v>203</v>
      </c>
      <c r="G110" s="147"/>
      <c r="H110" s="147"/>
      <c r="J110" s="157">
        <f>$BK$110</f>
        <v>0</v>
      </c>
      <c r="K110" s="147"/>
      <c r="L110" s="150"/>
      <c r="M110" s="151"/>
      <c r="N110" s="147"/>
      <c r="O110" s="147"/>
      <c r="P110" s="152">
        <f>SUM($P$111:$P$121)</f>
        <v>0</v>
      </c>
      <c r="Q110" s="147"/>
      <c r="R110" s="152">
        <f>SUM($R$111:$R$121)</f>
        <v>0.1490664</v>
      </c>
      <c r="S110" s="147"/>
      <c r="T110" s="153">
        <f>SUM($T$111:$T$121)</f>
        <v>0</v>
      </c>
      <c r="AR110" s="154" t="s">
        <v>73</v>
      </c>
      <c r="AT110" s="154" t="s">
        <v>66</v>
      </c>
      <c r="AU110" s="154" t="s">
        <v>73</v>
      </c>
      <c r="AY110" s="154" t="s">
        <v>115</v>
      </c>
      <c r="BK110" s="155">
        <f>SUM($BK$111:$BK$121)</f>
        <v>0</v>
      </c>
    </row>
    <row r="111" spans="2:65" s="6" customFormat="1" ht="13.5" customHeight="1">
      <c r="B111" s="86"/>
      <c r="C111" s="158" t="s">
        <v>179</v>
      </c>
      <c r="D111" s="158" t="s">
        <v>117</v>
      </c>
      <c r="E111" s="159" t="s">
        <v>204</v>
      </c>
      <c r="F111" s="160" t="s">
        <v>205</v>
      </c>
      <c r="G111" s="161" t="s">
        <v>128</v>
      </c>
      <c r="H111" s="162">
        <v>0.489</v>
      </c>
      <c r="I111" s="163"/>
      <c r="J111" s="164">
        <f>ROUND($I$111*$H$111,2)</f>
        <v>0</v>
      </c>
      <c r="K111" s="160" t="s">
        <v>121</v>
      </c>
      <c r="L111" s="132"/>
      <c r="M111" s="165"/>
      <c r="N111" s="166" t="s">
        <v>38</v>
      </c>
      <c r="O111" s="87"/>
      <c r="P111" s="167">
        <f>$O$111*$H$111</f>
        <v>0</v>
      </c>
      <c r="Q111" s="167">
        <v>0</v>
      </c>
      <c r="R111" s="167">
        <f>$Q$111*$H$111</f>
        <v>0</v>
      </c>
      <c r="S111" s="167">
        <v>0</v>
      </c>
      <c r="T111" s="168">
        <f>$S$111*$H$111</f>
        <v>0</v>
      </c>
      <c r="AR111" s="90" t="s">
        <v>122</v>
      </c>
      <c r="AT111" s="90" t="s">
        <v>117</v>
      </c>
      <c r="AU111" s="90" t="s">
        <v>75</v>
      </c>
      <c r="AY111" s="6" t="s">
        <v>115</v>
      </c>
      <c r="BE111" s="169">
        <f>IF($N$111="základní",$J$111,0)</f>
        <v>0</v>
      </c>
      <c r="BF111" s="169">
        <f>IF($N$111="snížená",$J$111,0)</f>
        <v>0</v>
      </c>
      <c r="BG111" s="169">
        <f>IF($N$111="zákl. přenesená",$J$111,0)</f>
        <v>0</v>
      </c>
      <c r="BH111" s="169">
        <f>IF($N$111="sníž. přenesená",$J$111,0)</f>
        <v>0</v>
      </c>
      <c r="BI111" s="169">
        <f>IF($N$111="nulová",$J$111,0)</f>
        <v>0</v>
      </c>
      <c r="BJ111" s="90" t="s">
        <v>73</v>
      </c>
      <c r="BK111" s="169">
        <f>ROUND($I$111*$H$111,2)</f>
        <v>0</v>
      </c>
      <c r="BL111" s="90" t="s">
        <v>122</v>
      </c>
      <c r="BM111" s="90" t="s">
        <v>206</v>
      </c>
    </row>
    <row r="112" spans="2:51" s="6" customFormat="1" ht="13.5" customHeight="1">
      <c r="B112" s="170"/>
      <c r="C112" s="171"/>
      <c r="D112" s="172" t="s">
        <v>124</v>
      </c>
      <c r="E112" s="173"/>
      <c r="F112" s="173" t="s">
        <v>323</v>
      </c>
      <c r="G112" s="171"/>
      <c r="H112" s="174">
        <v>0.489</v>
      </c>
      <c r="J112" s="171"/>
      <c r="K112" s="171"/>
      <c r="L112" s="175"/>
      <c r="M112" s="176"/>
      <c r="N112" s="171"/>
      <c r="O112" s="171"/>
      <c r="P112" s="171"/>
      <c r="Q112" s="171"/>
      <c r="R112" s="171"/>
      <c r="S112" s="171"/>
      <c r="T112" s="177"/>
      <c r="AT112" s="178" t="s">
        <v>124</v>
      </c>
      <c r="AU112" s="178" t="s">
        <v>75</v>
      </c>
      <c r="AV112" s="178" t="s">
        <v>75</v>
      </c>
      <c r="AW112" s="178" t="s">
        <v>87</v>
      </c>
      <c r="AX112" s="178" t="s">
        <v>73</v>
      </c>
      <c r="AY112" s="178" t="s">
        <v>115</v>
      </c>
    </row>
    <row r="113" spans="2:65" s="6" customFormat="1" ht="13.5" customHeight="1">
      <c r="B113" s="86"/>
      <c r="C113" s="158" t="s">
        <v>185</v>
      </c>
      <c r="D113" s="158" t="s">
        <v>117</v>
      </c>
      <c r="E113" s="159" t="s">
        <v>213</v>
      </c>
      <c r="F113" s="160" t="s">
        <v>214</v>
      </c>
      <c r="G113" s="161" t="s">
        <v>128</v>
      </c>
      <c r="H113" s="162">
        <v>0.21</v>
      </c>
      <c r="I113" s="163"/>
      <c r="J113" s="164">
        <f>ROUND($I$113*$H$113,2)</f>
        <v>0</v>
      </c>
      <c r="K113" s="160" t="s">
        <v>121</v>
      </c>
      <c r="L113" s="132"/>
      <c r="M113" s="165"/>
      <c r="N113" s="166" t="s">
        <v>38</v>
      </c>
      <c r="O113" s="87"/>
      <c r="P113" s="167">
        <f>$O$113*$H$113</f>
        <v>0</v>
      </c>
      <c r="Q113" s="167">
        <v>0</v>
      </c>
      <c r="R113" s="167">
        <f>$Q$113*$H$113</f>
        <v>0</v>
      </c>
      <c r="S113" s="167">
        <v>0</v>
      </c>
      <c r="T113" s="168">
        <f>$S$113*$H$113</f>
        <v>0</v>
      </c>
      <c r="AR113" s="90" t="s">
        <v>122</v>
      </c>
      <c r="AT113" s="90" t="s">
        <v>117</v>
      </c>
      <c r="AU113" s="90" t="s">
        <v>75</v>
      </c>
      <c r="AY113" s="6" t="s">
        <v>115</v>
      </c>
      <c r="BE113" s="169">
        <f>IF($N$113="základní",$J$113,0)</f>
        <v>0</v>
      </c>
      <c r="BF113" s="169">
        <f>IF($N$113="snížená",$J$113,0)</f>
        <v>0</v>
      </c>
      <c r="BG113" s="169">
        <f>IF($N$113="zákl. přenesená",$J$113,0)</f>
        <v>0</v>
      </c>
      <c r="BH113" s="169">
        <f>IF($N$113="sníž. přenesená",$J$113,0)</f>
        <v>0</v>
      </c>
      <c r="BI113" s="169">
        <f>IF($N$113="nulová",$J$113,0)</f>
        <v>0</v>
      </c>
      <c r="BJ113" s="90" t="s">
        <v>73</v>
      </c>
      <c r="BK113" s="169">
        <f>ROUND($I$113*$H$113,2)</f>
        <v>0</v>
      </c>
      <c r="BL113" s="90" t="s">
        <v>122</v>
      </c>
      <c r="BM113" s="90" t="s">
        <v>215</v>
      </c>
    </row>
    <row r="114" spans="2:51" s="6" customFormat="1" ht="13.5" customHeight="1">
      <c r="B114" s="170"/>
      <c r="C114" s="171"/>
      <c r="D114" s="172" t="s">
        <v>124</v>
      </c>
      <c r="E114" s="173"/>
      <c r="F114" s="173" t="s">
        <v>324</v>
      </c>
      <c r="G114" s="171"/>
      <c r="H114" s="174">
        <v>0.21</v>
      </c>
      <c r="J114" s="171"/>
      <c r="K114" s="171"/>
      <c r="L114" s="175"/>
      <c r="M114" s="176"/>
      <c r="N114" s="171"/>
      <c r="O114" s="171"/>
      <c r="P114" s="171"/>
      <c r="Q114" s="171"/>
      <c r="R114" s="171"/>
      <c r="S114" s="171"/>
      <c r="T114" s="177"/>
      <c r="AT114" s="178" t="s">
        <v>124</v>
      </c>
      <c r="AU114" s="178" t="s">
        <v>75</v>
      </c>
      <c r="AV114" s="178" t="s">
        <v>75</v>
      </c>
      <c r="AW114" s="178" t="s">
        <v>87</v>
      </c>
      <c r="AX114" s="178" t="s">
        <v>73</v>
      </c>
      <c r="AY114" s="178" t="s">
        <v>115</v>
      </c>
    </row>
    <row r="115" spans="2:65" s="6" customFormat="1" ht="13.5" customHeight="1">
      <c r="B115" s="86"/>
      <c r="C115" s="158" t="s">
        <v>191</v>
      </c>
      <c r="D115" s="158" t="s">
        <v>117</v>
      </c>
      <c r="E115" s="159" t="s">
        <v>219</v>
      </c>
      <c r="F115" s="160" t="s">
        <v>220</v>
      </c>
      <c r="G115" s="161" t="s">
        <v>164</v>
      </c>
      <c r="H115" s="162">
        <v>6.6</v>
      </c>
      <c r="I115" s="163"/>
      <c r="J115" s="164">
        <f>ROUND($I$115*$H$115,2)</f>
        <v>0</v>
      </c>
      <c r="K115" s="160" t="s">
        <v>121</v>
      </c>
      <c r="L115" s="132"/>
      <c r="M115" s="165"/>
      <c r="N115" s="166" t="s">
        <v>38</v>
      </c>
      <c r="O115" s="87"/>
      <c r="P115" s="167">
        <f>$O$115*$H$115</f>
        <v>0</v>
      </c>
      <c r="Q115" s="167">
        <v>0.001</v>
      </c>
      <c r="R115" s="167">
        <f>$Q$115*$H$115</f>
        <v>0.0066</v>
      </c>
      <c r="S115" s="167">
        <v>0</v>
      </c>
      <c r="T115" s="168">
        <f>$S$115*$H$115</f>
        <v>0</v>
      </c>
      <c r="AR115" s="90" t="s">
        <v>122</v>
      </c>
      <c r="AT115" s="90" t="s">
        <v>117</v>
      </c>
      <c r="AU115" s="90" t="s">
        <v>75</v>
      </c>
      <c r="AY115" s="6" t="s">
        <v>115</v>
      </c>
      <c r="BE115" s="169">
        <f>IF($N$115="základní",$J$115,0)</f>
        <v>0</v>
      </c>
      <c r="BF115" s="169">
        <f>IF($N$115="snížená",$J$115,0)</f>
        <v>0</v>
      </c>
      <c r="BG115" s="169">
        <f>IF($N$115="zákl. přenesená",$J$115,0)</f>
        <v>0</v>
      </c>
      <c r="BH115" s="169">
        <f>IF($N$115="sníž. přenesená",$J$115,0)</f>
        <v>0</v>
      </c>
      <c r="BI115" s="169">
        <f>IF($N$115="nulová",$J$115,0)</f>
        <v>0</v>
      </c>
      <c r="BJ115" s="90" t="s">
        <v>73</v>
      </c>
      <c r="BK115" s="169">
        <f>ROUND($I$115*$H$115,2)</f>
        <v>0</v>
      </c>
      <c r="BL115" s="90" t="s">
        <v>122</v>
      </c>
      <c r="BM115" s="90" t="s">
        <v>221</v>
      </c>
    </row>
    <row r="116" spans="2:51" s="6" customFormat="1" ht="13.5" customHeight="1">
      <c r="B116" s="170"/>
      <c r="C116" s="171"/>
      <c r="D116" s="172" t="s">
        <v>124</v>
      </c>
      <c r="E116" s="173"/>
      <c r="F116" s="173" t="s">
        <v>321</v>
      </c>
      <c r="G116" s="171"/>
      <c r="H116" s="174">
        <v>6.6</v>
      </c>
      <c r="J116" s="171"/>
      <c r="K116" s="171"/>
      <c r="L116" s="175"/>
      <c r="M116" s="176"/>
      <c r="N116" s="171"/>
      <c r="O116" s="171"/>
      <c r="P116" s="171"/>
      <c r="Q116" s="171"/>
      <c r="R116" s="171"/>
      <c r="S116" s="171"/>
      <c r="T116" s="177"/>
      <c r="AT116" s="178" t="s">
        <v>124</v>
      </c>
      <c r="AU116" s="178" t="s">
        <v>75</v>
      </c>
      <c r="AV116" s="178" t="s">
        <v>75</v>
      </c>
      <c r="AW116" s="178" t="s">
        <v>87</v>
      </c>
      <c r="AX116" s="178" t="s">
        <v>73</v>
      </c>
      <c r="AY116" s="178" t="s">
        <v>115</v>
      </c>
    </row>
    <row r="117" spans="2:65" s="6" customFormat="1" ht="13.5" customHeight="1">
      <c r="B117" s="86"/>
      <c r="C117" s="204" t="s">
        <v>197</v>
      </c>
      <c r="D117" s="204" t="s">
        <v>173</v>
      </c>
      <c r="E117" s="196" t="s">
        <v>224</v>
      </c>
      <c r="F117" s="197" t="s">
        <v>225</v>
      </c>
      <c r="G117" s="195" t="s">
        <v>164</v>
      </c>
      <c r="H117" s="198">
        <v>6.732</v>
      </c>
      <c r="I117" s="199"/>
      <c r="J117" s="200">
        <f>ROUND($I$117*$H$117,2)</f>
        <v>0</v>
      </c>
      <c r="K117" s="197"/>
      <c r="L117" s="201"/>
      <c r="M117" s="202"/>
      <c r="N117" s="203" t="s">
        <v>38</v>
      </c>
      <c r="O117" s="87"/>
      <c r="P117" s="167">
        <f>$O$117*$H$117</f>
        <v>0</v>
      </c>
      <c r="Q117" s="167">
        <v>0.0002</v>
      </c>
      <c r="R117" s="167">
        <f>$Q$117*$H$117</f>
        <v>0.0013464000000000002</v>
      </c>
      <c r="S117" s="167">
        <v>0</v>
      </c>
      <c r="T117" s="168">
        <f>$S$117*$H$117</f>
        <v>0</v>
      </c>
      <c r="AR117" s="90" t="s">
        <v>161</v>
      </c>
      <c r="AT117" s="90" t="s">
        <v>173</v>
      </c>
      <c r="AU117" s="90" t="s">
        <v>75</v>
      </c>
      <c r="AY117" s="6" t="s">
        <v>115</v>
      </c>
      <c r="BE117" s="169">
        <f>IF($N$117="základní",$J$117,0)</f>
        <v>0</v>
      </c>
      <c r="BF117" s="169">
        <f>IF($N$117="snížená",$J$117,0)</f>
        <v>0</v>
      </c>
      <c r="BG117" s="169">
        <f>IF($N$117="zákl. přenesená",$J$117,0)</f>
        <v>0</v>
      </c>
      <c r="BH117" s="169">
        <f>IF($N$117="sníž. přenesená",$J$117,0)</f>
        <v>0</v>
      </c>
      <c r="BI117" s="169">
        <f>IF($N$117="nulová",$J$117,0)</f>
        <v>0</v>
      </c>
      <c r="BJ117" s="90" t="s">
        <v>73</v>
      </c>
      <c r="BK117" s="169">
        <f>ROUND($I$117*$H$117,2)</f>
        <v>0</v>
      </c>
      <c r="BL117" s="90" t="s">
        <v>122</v>
      </c>
      <c r="BM117" s="90" t="s">
        <v>226</v>
      </c>
    </row>
    <row r="118" spans="2:51" s="6" customFormat="1" ht="13.5" customHeight="1">
      <c r="B118" s="170"/>
      <c r="C118" s="171"/>
      <c r="D118" s="172" t="s">
        <v>124</v>
      </c>
      <c r="E118" s="173"/>
      <c r="F118" s="173" t="s">
        <v>325</v>
      </c>
      <c r="G118" s="171"/>
      <c r="H118" s="174">
        <v>6.732</v>
      </c>
      <c r="J118" s="171"/>
      <c r="K118" s="171"/>
      <c r="L118" s="175"/>
      <c r="M118" s="176"/>
      <c r="N118" s="171"/>
      <c r="O118" s="171"/>
      <c r="P118" s="171"/>
      <c r="Q118" s="171"/>
      <c r="R118" s="171"/>
      <c r="S118" s="171"/>
      <c r="T118" s="177"/>
      <c r="AT118" s="178" t="s">
        <v>124</v>
      </c>
      <c r="AU118" s="178" t="s">
        <v>75</v>
      </c>
      <c r="AV118" s="178" t="s">
        <v>75</v>
      </c>
      <c r="AW118" s="178" t="s">
        <v>87</v>
      </c>
      <c r="AX118" s="178" t="s">
        <v>73</v>
      </c>
      <c r="AY118" s="178" t="s">
        <v>115</v>
      </c>
    </row>
    <row r="119" spans="2:65" s="6" customFormat="1" ht="13.5" customHeight="1">
      <c r="B119" s="86"/>
      <c r="C119" s="158" t="s">
        <v>8</v>
      </c>
      <c r="D119" s="158" t="s">
        <v>117</v>
      </c>
      <c r="E119" s="159" t="s">
        <v>229</v>
      </c>
      <c r="F119" s="160" t="s">
        <v>230</v>
      </c>
      <c r="G119" s="161" t="s">
        <v>231</v>
      </c>
      <c r="H119" s="162">
        <v>3</v>
      </c>
      <c r="I119" s="163"/>
      <c r="J119" s="164">
        <f>ROUND($I$119*$H$119,2)</f>
        <v>0</v>
      </c>
      <c r="K119" s="160" t="s">
        <v>121</v>
      </c>
      <c r="L119" s="132"/>
      <c r="M119" s="165"/>
      <c r="N119" s="166" t="s">
        <v>38</v>
      </c>
      <c r="O119" s="87"/>
      <c r="P119" s="167">
        <f>$O$119*$H$119</f>
        <v>0</v>
      </c>
      <c r="Q119" s="167">
        <v>0.00404</v>
      </c>
      <c r="R119" s="167">
        <f>$Q$119*$H$119</f>
        <v>0.01212</v>
      </c>
      <c r="S119" s="167">
        <v>0</v>
      </c>
      <c r="T119" s="168">
        <f>$S$119*$H$119</f>
        <v>0</v>
      </c>
      <c r="AR119" s="90" t="s">
        <v>122</v>
      </c>
      <c r="AT119" s="90" t="s">
        <v>117</v>
      </c>
      <c r="AU119" s="90" t="s">
        <v>75</v>
      </c>
      <c r="AY119" s="6" t="s">
        <v>115</v>
      </c>
      <c r="BE119" s="169">
        <f>IF($N$119="základní",$J$119,0)</f>
        <v>0</v>
      </c>
      <c r="BF119" s="169">
        <f>IF($N$119="snížená",$J$119,0)</f>
        <v>0</v>
      </c>
      <c r="BG119" s="169">
        <f>IF($N$119="zákl. přenesená",$J$119,0)</f>
        <v>0</v>
      </c>
      <c r="BH119" s="169">
        <f>IF($N$119="sníž. přenesená",$J$119,0)</f>
        <v>0</v>
      </c>
      <c r="BI119" s="169">
        <f>IF($N$119="nulová",$J$119,0)</f>
        <v>0</v>
      </c>
      <c r="BJ119" s="90" t="s">
        <v>73</v>
      </c>
      <c r="BK119" s="169">
        <f>ROUND($I$119*$H$119,2)</f>
        <v>0</v>
      </c>
      <c r="BL119" s="90" t="s">
        <v>122</v>
      </c>
      <c r="BM119" s="90" t="s">
        <v>232</v>
      </c>
    </row>
    <row r="120" spans="2:51" s="6" customFormat="1" ht="13.5" customHeight="1">
      <c r="B120" s="170"/>
      <c r="C120" s="171"/>
      <c r="D120" s="172" t="s">
        <v>124</v>
      </c>
      <c r="E120" s="173"/>
      <c r="F120" s="173" t="s">
        <v>133</v>
      </c>
      <c r="G120" s="171"/>
      <c r="H120" s="174">
        <v>3</v>
      </c>
      <c r="J120" s="171"/>
      <c r="K120" s="171"/>
      <c r="L120" s="175"/>
      <c r="M120" s="176"/>
      <c r="N120" s="171"/>
      <c r="O120" s="171"/>
      <c r="P120" s="171"/>
      <c r="Q120" s="171"/>
      <c r="R120" s="171"/>
      <c r="S120" s="171"/>
      <c r="T120" s="177"/>
      <c r="AT120" s="178" t="s">
        <v>124</v>
      </c>
      <c r="AU120" s="178" t="s">
        <v>75</v>
      </c>
      <c r="AV120" s="178" t="s">
        <v>75</v>
      </c>
      <c r="AW120" s="178" t="s">
        <v>87</v>
      </c>
      <c r="AX120" s="178" t="s">
        <v>73</v>
      </c>
      <c r="AY120" s="178" t="s">
        <v>115</v>
      </c>
    </row>
    <row r="121" spans="2:65" s="6" customFormat="1" ht="13.5" customHeight="1">
      <c r="B121" s="86"/>
      <c r="C121" s="204" t="s">
        <v>212</v>
      </c>
      <c r="D121" s="204" t="s">
        <v>173</v>
      </c>
      <c r="E121" s="196" t="s">
        <v>236</v>
      </c>
      <c r="F121" s="197" t="s">
        <v>237</v>
      </c>
      <c r="G121" s="195" t="s">
        <v>231</v>
      </c>
      <c r="H121" s="198">
        <v>3</v>
      </c>
      <c r="I121" s="199"/>
      <c r="J121" s="200">
        <f>ROUND($I$121*$H$121,2)</f>
        <v>0</v>
      </c>
      <c r="K121" s="197" t="s">
        <v>121</v>
      </c>
      <c r="L121" s="201"/>
      <c r="M121" s="202"/>
      <c r="N121" s="203" t="s">
        <v>38</v>
      </c>
      <c r="O121" s="87"/>
      <c r="P121" s="167">
        <f>$O$121*$H$121</f>
        <v>0</v>
      </c>
      <c r="Q121" s="167">
        <v>0.043</v>
      </c>
      <c r="R121" s="167">
        <f>$Q$121*$H$121</f>
        <v>0.129</v>
      </c>
      <c r="S121" s="167">
        <v>0</v>
      </c>
      <c r="T121" s="168">
        <f>$S$121*$H$121</f>
        <v>0</v>
      </c>
      <c r="AR121" s="90" t="s">
        <v>161</v>
      </c>
      <c r="AT121" s="90" t="s">
        <v>173</v>
      </c>
      <c r="AU121" s="90" t="s">
        <v>75</v>
      </c>
      <c r="AY121" s="6" t="s">
        <v>115</v>
      </c>
      <c r="BE121" s="169">
        <f>IF($N$121="základní",$J$121,0)</f>
        <v>0</v>
      </c>
      <c r="BF121" s="169">
        <f>IF($N$121="snížená",$J$121,0)</f>
        <v>0</v>
      </c>
      <c r="BG121" s="169">
        <f>IF($N$121="zákl. přenesená",$J$121,0)</f>
        <v>0</v>
      </c>
      <c r="BH121" s="169">
        <f>IF($N$121="sníž. přenesená",$J$121,0)</f>
        <v>0</v>
      </c>
      <c r="BI121" s="169">
        <f>IF($N$121="nulová",$J$121,0)</f>
        <v>0</v>
      </c>
      <c r="BJ121" s="90" t="s">
        <v>73</v>
      </c>
      <c r="BK121" s="169">
        <f>ROUND($I$121*$H$121,2)</f>
        <v>0</v>
      </c>
      <c r="BL121" s="90" t="s">
        <v>122</v>
      </c>
      <c r="BM121" s="90" t="s">
        <v>238</v>
      </c>
    </row>
    <row r="122" spans="2:63" s="145" customFormat="1" ht="30" customHeight="1">
      <c r="B122" s="146"/>
      <c r="C122" s="147"/>
      <c r="D122" s="147" t="s">
        <v>66</v>
      </c>
      <c r="E122" s="156" t="s">
        <v>143</v>
      </c>
      <c r="F122" s="156" t="s">
        <v>239</v>
      </c>
      <c r="G122" s="147"/>
      <c r="H122" s="147"/>
      <c r="J122" s="157">
        <f>$BK$122</f>
        <v>0</v>
      </c>
      <c r="K122" s="147"/>
      <c r="L122" s="150"/>
      <c r="M122" s="151"/>
      <c r="N122" s="147"/>
      <c r="O122" s="147"/>
      <c r="P122" s="152">
        <v>0</v>
      </c>
      <c r="Q122" s="147"/>
      <c r="R122" s="152">
        <v>0</v>
      </c>
      <c r="S122" s="147"/>
      <c r="T122" s="153">
        <v>0</v>
      </c>
      <c r="AR122" s="154" t="s">
        <v>73</v>
      </c>
      <c r="AT122" s="154" t="s">
        <v>66</v>
      </c>
      <c r="AU122" s="154" t="s">
        <v>73</v>
      </c>
      <c r="AY122" s="154" t="s">
        <v>115</v>
      </c>
      <c r="BK122" s="155">
        <v>0</v>
      </c>
    </row>
    <row r="123" spans="2:63" s="145" customFormat="1" ht="20.25" customHeight="1">
      <c r="B123" s="146"/>
      <c r="C123" s="147"/>
      <c r="D123" s="147" t="s">
        <v>66</v>
      </c>
      <c r="E123" s="156" t="s">
        <v>161</v>
      </c>
      <c r="F123" s="156" t="s">
        <v>244</v>
      </c>
      <c r="G123" s="147"/>
      <c r="H123" s="147"/>
      <c r="J123" s="157">
        <f>$BK$123</f>
        <v>0</v>
      </c>
      <c r="K123" s="147"/>
      <c r="L123" s="150"/>
      <c r="M123" s="151"/>
      <c r="N123" s="147"/>
      <c r="O123" s="147"/>
      <c r="P123" s="152">
        <f>SUM($P$124:$P$130)</f>
        <v>0</v>
      </c>
      <c r="Q123" s="147"/>
      <c r="R123" s="152">
        <f>SUM($R$124:$R$130)</f>
        <v>0.021012</v>
      </c>
      <c r="S123" s="147"/>
      <c r="T123" s="153">
        <f>SUM($T$124:$T$130)</f>
        <v>0</v>
      </c>
      <c r="AR123" s="154" t="s">
        <v>73</v>
      </c>
      <c r="AT123" s="154" t="s">
        <v>66</v>
      </c>
      <c r="AU123" s="154" t="s">
        <v>73</v>
      </c>
      <c r="AY123" s="154" t="s">
        <v>115</v>
      </c>
      <c r="BK123" s="155">
        <f>SUM($BK$124:$BK$130)</f>
        <v>0</v>
      </c>
    </row>
    <row r="124" spans="2:65" s="6" customFormat="1" ht="13.5" customHeight="1">
      <c r="B124" s="86"/>
      <c r="C124" s="161" t="s">
        <v>218</v>
      </c>
      <c r="D124" s="161" t="s">
        <v>117</v>
      </c>
      <c r="E124" s="159" t="s">
        <v>246</v>
      </c>
      <c r="F124" s="160" t="s">
        <v>247</v>
      </c>
      <c r="G124" s="161" t="s">
        <v>248</v>
      </c>
      <c r="H124" s="162">
        <v>1</v>
      </c>
      <c r="I124" s="163"/>
      <c r="J124" s="164">
        <f>ROUND($I$124*$H$124,2)</f>
        <v>0</v>
      </c>
      <c r="K124" s="160" t="s">
        <v>121</v>
      </c>
      <c r="L124" s="132"/>
      <c r="M124" s="165"/>
      <c r="N124" s="166" t="s">
        <v>38</v>
      </c>
      <c r="O124" s="87"/>
      <c r="P124" s="167">
        <f>$O$124*$H$124</f>
        <v>0</v>
      </c>
      <c r="Q124" s="167">
        <v>0</v>
      </c>
      <c r="R124" s="167">
        <f>$Q$124*$H$124</f>
        <v>0</v>
      </c>
      <c r="S124" s="167">
        <v>0</v>
      </c>
      <c r="T124" s="168">
        <f>$S$124*$H$124</f>
        <v>0</v>
      </c>
      <c r="AR124" s="90" t="s">
        <v>122</v>
      </c>
      <c r="AT124" s="90" t="s">
        <v>117</v>
      </c>
      <c r="AU124" s="90" t="s">
        <v>75</v>
      </c>
      <c r="AY124" s="90" t="s">
        <v>115</v>
      </c>
      <c r="BE124" s="169">
        <f>IF($N$124="základní",$J$124,0)</f>
        <v>0</v>
      </c>
      <c r="BF124" s="169">
        <f>IF($N$124="snížená",$J$124,0)</f>
        <v>0</v>
      </c>
      <c r="BG124" s="169">
        <f>IF($N$124="zákl. přenesená",$J$124,0)</f>
        <v>0</v>
      </c>
      <c r="BH124" s="169">
        <f>IF($N$124="sníž. přenesená",$J$124,0)</f>
        <v>0</v>
      </c>
      <c r="BI124" s="169">
        <f>IF($N$124="nulová",$J$124,0)</f>
        <v>0</v>
      </c>
      <c r="BJ124" s="90" t="s">
        <v>73</v>
      </c>
      <c r="BK124" s="169">
        <f>ROUND($I$124*$H$124,2)</f>
        <v>0</v>
      </c>
      <c r="BL124" s="90" t="s">
        <v>122</v>
      </c>
      <c r="BM124" s="90" t="s">
        <v>249</v>
      </c>
    </row>
    <row r="125" spans="2:51" s="6" customFormat="1" ht="13.5" customHeight="1">
      <c r="B125" s="170"/>
      <c r="C125" s="171"/>
      <c r="D125" s="172" t="s">
        <v>124</v>
      </c>
      <c r="E125" s="173"/>
      <c r="F125" s="173" t="s">
        <v>73</v>
      </c>
      <c r="G125" s="171"/>
      <c r="H125" s="174">
        <v>1</v>
      </c>
      <c r="J125" s="171"/>
      <c r="K125" s="171"/>
      <c r="L125" s="175"/>
      <c r="M125" s="176"/>
      <c r="N125" s="171"/>
      <c r="O125" s="171"/>
      <c r="P125" s="171"/>
      <c r="Q125" s="171"/>
      <c r="R125" s="171"/>
      <c r="S125" s="171"/>
      <c r="T125" s="177"/>
      <c r="AT125" s="178" t="s">
        <v>124</v>
      </c>
      <c r="AU125" s="178" t="s">
        <v>75</v>
      </c>
      <c r="AV125" s="178" t="s">
        <v>75</v>
      </c>
      <c r="AW125" s="178" t="s">
        <v>87</v>
      </c>
      <c r="AX125" s="178" t="s">
        <v>73</v>
      </c>
      <c r="AY125" s="178" t="s">
        <v>115</v>
      </c>
    </row>
    <row r="126" spans="2:65" s="6" customFormat="1" ht="13.5" customHeight="1">
      <c r="B126" s="86"/>
      <c r="C126" s="204" t="s">
        <v>223</v>
      </c>
      <c r="D126" s="204" t="s">
        <v>173</v>
      </c>
      <c r="E126" s="196" t="s">
        <v>252</v>
      </c>
      <c r="F126" s="197" t="s">
        <v>253</v>
      </c>
      <c r="G126" s="195" t="s">
        <v>254</v>
      </c>
      <c r="H126" s="198">
        <v>0.2</v>
      </c>
      <c r="I126" s="199"/>
      <c r="J126" s="200">
        <f>ROUND($I$126*$H$126,2)</f>
        <v>0</v>
      </c>
      <c r="K126" s="197"/>
      <c r="L126" s="201"/>
      <c r="M126" s="202"/>
      <c r="N126" s="203" t="s">
        <v>38</v>
      </c>
      <c r="O126" s="87"/>
      <c r="P126" s="167">
        <f>$O$126*$H$126</f>
        <v>0</v>
      </c>
      <c r="Q126" s="167">
        <v>0.01146</v>
      </c>
      <c r="R126" s="167">
        <f>$Q$126*$H$126</f>
        <v>0.002292</v>
      </c>
      <c r="S126" s="167">
        <v>0</v>
      </c>
      <c r="T126" s="168">
        <f>$S$126*$H$126</f>
        <v>0</v>
      </c>
      <c r="AR126" s="90" t="s">
        <v>161</v>
      </c>
      <c r="AT126" s="90" t="s">
        <v>173</v>
      </c>
      <c r="AU126" s="90" t="s">
        <v>75</v>
      </c>
      <c r="AY126" s="6" t="s">
        <v>115</v>
      </c>
      <c r="BE126" s="169">
        <f>IF($N$126="základní",$J$126,0)</f>
        <v>0</v>
      </c>
      <c r="BF126" s="169">
        <f>IF($N$126="snížená",$J$126,0)</f>
        <v>0</v>
      </c>
      <c r="BG126" s="169">
        <f>IF($N$126="zákl. přenesená",$J$126,0)</f>
        <v>0</v>
      </c>
      <c r="BH126" s="169">
        <f>IF($N$126="sníž. přenesená",$J$126,0)</f>
        <v>0</v>
      </c>
      <c r="BI126" s="169">
        <f>IF($N$126="nulová",$J$126,0)</f>
        <v>0</v>
      </c>
      <c r="BJ126" s="90" t="s">
        <v>73</v>
      </c>
      <c r="BK126" s="169">
        <f>ROUND($I$126*$H$126,2)</f>
        <v>0</v>
      </c>
      <c r="BL126" s="90" t="s">
        <v>122</v>
      </c>
      <c r="BM126" s="90" t="s">
        <v>255</v>
      </c>
    </row>
    <row r="127" spans="2:51" s="6" customFormat="1" ht="13.5" customHeight="1">
      <c r="B127" s="170"/>
      <c r="C127" s="171"/>
      <c r="D127" s="172" t="s">
        <v>124</v>
      </c>
      <c r="E127" s="173"/>
      <c r="F127" s="173" t="s">
        <v>326</v>
      </c>
      <c r="G127" s="171"/>
      <c r="H127" s="174">
        <v>0.2</v>
      </c>
      <c r="J127" s="171"/>
      <c r="K127" s="171"/>
      <c r="L127" s="175"/>
      <c r="M127" s="176"/>
      <c r="N127" s="171"/>
      <c r="O127" s="171"/>
      <c r="P127" s="171"/>
      <c r="Q127" s="171"/>
      <c r="R127" s="171"/>
      <c r="S127" s="171"/>
      <c r="T127" s="177"/>
      <c r="AT127" s="178" t="s">
        <v>124</v>
      </c>
      <c r="AU127" s="178" t="s">
        <v>75</v>
      </c>
      <c r="AV127" s="178" t="s">
        <v>75</v>
      </c>
      <c r="AW127" s="178" t="s">
        <v>87</v>
      </c>
      <c r="AX127" s="178" t="s">
        <v>73</v>
      </c>
      <c r="AY127" s="178" t="s">
        <v>115</v>
      </c>
    </row>
    <row r="128" spans="2:65" s="6" customFormat="1" ht="13.5" customHeight="1">
      <c r="B128" s="86"/>
      <c r="C128" s="158" t="s">
        <v>228</v>
      </c>
      <c r="D128" s="158" t="s">
        <v>117</v>
      </c>
      <c r="E128" s="159" t="s">
        <v>273</v>
      </c>
      <c r="F128" s="160" t="s">
        <v>274</v>
      </c>
      <c r="G128" s="161" t="s">
        <v>231</v>
      </c>
      <c r="H128" s="162">
        <v>2</v>
      </c>
      <c r="I128" s="163"/>
      <c r="J128" s="164">
        <f>ROUND($I$128*$H$128,2)</f>
        <v>0</v>
      </c>
      <c r="K128" s="160" t="s">
        <v>121</v>
      </c>
      <c r="L128" s="132"/>
      <c r="M128" s="165"/>
      <c r="N128" s="166" t="s">
        <v>38</v>
      </c>
      <c r="O128" s="87"/>
      <c r="P128" s="167">
        <f>$O$128*$H$128</f>
        <v>0</v>
      </c>
      <c r="Q128" s="167">
        <v>0.00936</v>
      </c>
      <c r="R128" s="167">
        <f>$Q$128*$H$128</f>
        <v>0.01872</v>
      </c>
      <c r="S128" s="167">
        <v>0</v>
      </c>
      <c r="T128" s="168">
        <f>$S$128*$H$128</f>
        <v>0</v>
      </c>
      <c r="AR128" s="90" t="s">
        <v>122</v>
      </c>
      <c r="AT128" s="90" t="s">
        <v>117</v>
      </c>
      <c r="AU128" s="90" t="s">
        <v>75</v>
      </c>
      <c r="AY128" s="6" t="s">
        <v>115</v>
      </c>
      <c r="BE128" s="169">
        <f>IF($N$128="základní",$J$128,0)</f>
        <v>0</v>
      </c>
      <c r="BF128" s="169">
        <f>IF($N$128="snížená",$J$128,0)</f>
        <v>0</v>
      </c>
      <c r="BG128" s="169">
        <f>IF($N$128="zákl. přenesená",$J$128,0)</f>
        <v>0</v>
      </c>
      <c r="BH128" s="169">
        <f>IF($N$128="sníž. přenesená",$J$128,0)</f>
        <v>0</v>
      </c>
      <c r="BI128" s="169">
        <f>IF($N$128="nulová",$J$128,0)</f>
        <v>0</v>
      </c>
      <c r="BJ128" s="90" t="s">
        <v>73</v>
      </c>
      <c r="BK128" s="169">
        <f>ROUND($I$128*$H$128,2)</f>
        <v>0</v>
      </c>
      <c r="BL128" s="90" t="s">
        <v>122</v>
      </c>
      <c r="BM128" s="90" t="s">
        <v>275</v>
      </c>
    </row>
    <row r="129" spans="2:65" s="6" customFormat="1" ht="13.5" customHeight="1">
      <c r="B129" s="86"/>
      <c r="C129" s="195" t="s">
        <v>235</v>
      </c>
      <c r="D129" s="195" t="s">
        <v>173</v>
      </c>
      <c r="E129" s="196" t="s">
        <v>277</v>
      </c>
      <c r="F129" s="197" t="s">
        <v>278</v>
      </c>
      <c r="G129" s="195"/>
      <c r="H129" s="198">
        <v>0.175</v>
      </c>
      <c r="I129" s="199"/>
      <c r="J129" s="200">
        <f>ROUND($I$129*$H$129,2)</f>
        <v>0</v>
      </c>
      <c r="K129" s="197"/>
      <c r="L129" s="201"/>
      <c r="M129" s="202"/>
      <c r="N129" s="203" t="s">
        <v>38</v>
      </c>
      <c r="O129" s="87"/>
      <c r="P129" s="167">
        <f>$O$129*$H$129</f>
        <v>0</v>
      </c>
      <c r="Q129" s="167">
        <v>0</v>
      </c>
      <c r="R129" s="167">
        <f>$Q$129*$H$129</f>
        <v>0</v>
      </c>
      <c r="S129" s="167">
        <v>0</v>
      </c>
      <c r="T129" s="168">
        <f>$S$129*$H$129</f>
        <v>0</v>
      </c>
      <c r="AR129" s="90" t="s">
        <v>161</v>
      </c>
      <c r="AT129" s="90" t="s">
        <v>173</v>
      </c>
      <c r="AU129" s="90" t="s">
        <v>75</v>
      </c>
      <c r="AY129" s="90" t="s">
        <v>115</v>
      </c>
      <c r="BE129" s="169">
        <f>IF($N$129="základní",$J$129,0)</f>
        <v>0</v>
      </c>
      <c r="BF129" s="169">
        <f>IF($N$129="snížená",$J$129,0)</f>
        <v>0</v>
      </c>
      <c r="BG129" s="169">
        <f>IF($N$129="zákl. přenesená",$J$129,0)</f>
        <v>0</v>
      </c>
      <c r="BH129" s="169">
        <f>IF($N$129="sníž. přenesená",$J$129,0)</f>
        <v>0</v>
      </c>
      <c r="BI129" s="169">
        <f>IF($N$129="nulová",$J$129,0)</f>
        <v>0</v>
      </c>
      <c r="BJ129" s="90" t="s">
        <v>73</v>
      </c>
      <c r="BK129" s="169">
        <f>ROUND($I$129*$H$129,2)</f>
        <v>0</v>
      </c>
      <c r="BL129" s="90" t="s">
        <v>122</v>
      </c>
      <c r="BM129" s="90" t="s">
        <v>279</v>
      </c>
    </row>
    <row r="130" spans="2:51" s="6" customFormat="1" ht="13.5" customHeight="1">
      <c r="B130" s="170"/>
      <c r="C130" s="171"/>
      <c r="D130" s="172" t="s">
        <v>124</v>
      </c>
      <c r="E130" s="173"/>
      <c r="F130" s="173" t="s">
        <v>327</v>
      </c>
      <c r="G130" s="171"/>
      <c r="H130" s="174">
        <v>0.175</v>
      </c>
      <c r="J130" s="171"/>
      <c r="K130" s="171"/>
      <c r="L130" s="175"/>
      <c r="M130" s="176"/>
      <c r="N130" s="171"/>
      <c r="O130" s="171"/>
      <c r="P130" s="171"/>
      <c r="Q130" s="171"/>
      <c r="R130" s="171"/>
      <c r="S130" s="171"/>
      <c r="T130" s="177"/>
      <c r="AT130" s="178" t="s">
        <v>124</v>
      </c>
      <c r="AU130" s="178" t="s">
        <v>75</v>
      </c>
      <c r="AV130" s="178" t="s">
        <v>75</v>
      </c>
      <c r="AW130" s="178" t="s">
        <v>87</v>
      </c>
      <c r="AX130" s="178" t="s">
        <v>73</v>
      </c>
      <c r="AY130" s="178" t="s">
        <v>115</v>
      </c>
    </row>
    <row r="131" spans="2:63" s="145" customFormat="1" ht="30" customHeight="1">
      <c r="B131" s="146"/>
      <c r="C131" s="147"/>
      <c r="D131" s="147" t="s">
        <v>66</v>
      </c>
      <c r="E131" s="156" t="s">
        <v>168</v>
      </c>
      <c r="F131" s="156" t="s">
        <v>281</v>
      </c>
      <c r="G131" s="147"/>
      <c r="H131" s="147"/>
      <c r="J131" s="157">
        <f>$BK$131</f>
        <v>0</v>
      </c>
      <c r="K131" s="147"/>
      <c r="L131" s="150"/>
      <c r="M131" s="151"/>
      <c r="N131" s="147"/>
      <c r="O131" s="147"/>
      <c r="P131" s="152">
        <f>SUM($P$132:$P$135)</f>
        <v>0</v>
      </c>
      <c r="Q131" s="147"/>
      <c r="R131" s="152">
        <f>SUM($R$132:$R$135)</f>
        <v>0</v>
      </c>
      <c r="S131" s="147"/>
      <c r="T131" s="153">
        <f>SUM($T$132:$T$135)</f>
        <v>0</v>
      </c>
      <c r="AR131" s="154" t="s">
        <v>73</v>
      </c>
      <c r="AT131" s="154" t="s">
        <v>66</v>
      </c>
      <c r="AU131" s="154" t="s">
        <v>73</v>
      </c>
      <c r="AY131" s="154" t="s">
        <v>115</v>
      </c>
      <c r="BK131" s="155">
        <f>SUM($BK$132:$BK$135)</f>
        <v>0</v>
      </c>
    </row>
    <row r="132" spans="2:65" s="6" customFormat="1" ht="13.5" customHeight="1">
      <c r="B132" s="86"/>
      <c r="C132" s="158" t="s">
        <v>7</v>
      </c>
      <c r="D132" s="158" t="s">
        <v>117</v>
      </c>
      <c r="E132" s="159" t="s">
        <v>283</v>
      </c>
      <c r="F132" s="160" t="s">
        <v>284</v>
      </c>
      <c r="G132" s="161" t="s">
        <v>248</v>
      </c>
      <c r="H132" s="162">
        <v>2</v>
      </c>
      <c r="I132" s="163"/>
      <c r="J132" s="164">
        <f>ROUND($I$132*$H$132,2)</f>
        <v>0</v>
      </c>
      <c r="K132" s="160"/>
      <c r="L132" s="132"/>
      <c r="M132" s="165"/>
      <c r="N132" s="166" t="s">
        <v>38</v>
      </c>
      <c r="O132" s="87"/>
      <c r="P132" s="167">
        <f>$O$132*$H$132</f>
        <v>0</v>
      </c>
      <c r="Q132" s="167">
        <v>0</v>
      </c>
      <c r="R132" s="167">
        <f>$Q$132*$H$132</f>
        <v>0</v>
      </c>
      <c r="S132" s="167">
        <v>0</v>
      </c>
      <c r="T132" s="168">
        <f>$S$132*$H$132</f>
        <v>0</v>
      </c>
      <c r="AR132" s="90" t="s">
        <v>122</v>
      </c>
      <c r="AT132" s="90" t="s">
        <v>117</v>
      </c>
      <c r="AU132" s="90" t="s">
        <v>75</v>
      </c>
      <c r="AY132" s="6" t="s">
        <v>115</v>
      </c>
      <c r="BE132" s="169">
        <f>IF($N$132="základní",$J$132,0)</f>
        <v>0</v>
      </c>
      <c r="BF132" s="169">
        <f>IF($N$132="snížená",$J$132,0)</f>
        <v>0</v>
      </c>
      <c r="BG132" s="169">
        <f>IF($N$132="zákl. přenesená",$J$132,0)</f>
        <v>0</v>
      </c>
      <c r="BH132" s="169">
        <f>IF($N$132="sníž. přenesená",$J$132,0)</f>
        <v>0</v>
      </c>
      <c r="BI132" s="169">
        <f>IF($N$132="nulová",$J$132,0)</f>
        <v>0</v>
      </c>
      <c r="BJ132" s="90" t="s">
        <v>73</v>
      </c>
      <c r="BK132" s="169">
        <f>ROUND($I$132*$H$132,2)</f>
        <v>0</v>
      </c>
      <c r="BL132" s="90" t="s">
        <v>122</v>
      </c>
      <c r="BM132" s="90" t="s">
        <v>285</v>
      </c>
    </row>
    <row r="133" spans="2:51" s="6" customFormat="1" ht="13.5" customHeight="1">
      <c r="B133" s="170"/>
      <c r="C133" s="171"/>
      <c r="D133" s="172" t="s">
        <v>124</v>
      </c>
      <c r="E133" s="173"/>
      <c r="F133" s="173" t="s">
        <v>286</v>
      </c>
      <c r="G133" s="171"/>
      <c r="H133" s="174">
        <v>2</v>
      </c>
      <c r="J133" s="171"/>
      <c r="K133" s="171"/>
      <c r="L133" s="175"/>
      <c r="M133" s="176"/>
      <c r="N133" s="171"/>
      <c r="O133" s="171"/>
      <c r="P133" s="171"/>
      <c r="Q133" s="171"/>
      <c r="R133" s="171"/>
      <c r="S133" s="171"/>
      <c r="T133" s="177"/>
      <c r="AT133" s="178" t="s">
        <v>124</v>
      </c>
      <c r="AU133" s="178" t="s">
        <v>75</v>
      </c>
      <c r="AV133" s="178" t="s">
        <v>75</v>
      </c>
      <c r="AW133" s="178" t="s">
        <v>87</v>
      </c>
      <c r="AX133" s="178" t="s">
        <v>73</v>
      </c>
      <c r="AY133" s="178" t="s">
        <v>115</v>
      </c>
    </row>
    <row r="134" spans="2:65" s="6" customFormat="1" ht="13.5" customHeight="1">
      <c r="B134" s="86"/>
      <c r="C134" s="158" t="s">
        <v>245</v>
      </c>
      <c r="D134" s="158" t="s">
        <v>117</v>
      </c>
      <c r="E134" s="159" t="s">
        <v>288</v>
      </c>
      <c r="F134" s="160" t="s">
        <v>289</v>
      </c>
      <c r="G134" s="161" t="s">
        <v>254</v>
      </c>
      <c r="H134" s="162">
        <v>1</v>
      </c>
      <c r="I134" s="163"/>
      <c r="J134" s="164">
        <f>ROUND($I$134*$H$134,2)</f>
        <v>0</v>
      </c>
      <c r="K134" s="160"/>
      <c r="L134" s="132"/>
      <c r="M134" s="165"/>
      <c r="N134" s="166" t="s">
        <v>38</v>
      </c>
      <c r="O134" s="87"/>
      <c r="P134" s="167">
        <f>$O$134*$H$134</f>
        <v>0</v>
      </c>
      <c r="Q134" s="167">
        <v>0</v>
      </c>
      <c r="R134" s="167">
        <f>$Q$134*$H$134</f>
        <v>0</v>
      </c>
      <c r="S134" s="167">
        <v>0</v>
      </c>
      <c r="T134" s="168">
        <f>$S$134*$H$134</f>
        <v>0</v>
      </c>
      <c r="AR134" s="90" t="s">
        <v>122</v>
      </c>
      <c r="AT134" s="90" t="s">
        <v>117</v>
      </c>
      <c r="AU134" s="90" t="s">
        <v>75</v>
      </c>
      <c r="AY134" s="6" t="s">
        <v>115</v>
      </c>
      <c r="BE134" s="169">
        <f>IF($N$134="základní",$J$134,0)</f>
        <v>0</v>
      </c>
      <c r="BF134" s="169">
        <f>IF($N$134="snížená",$J$134,0)</f>
        <v>0</v>
      </c>
      <c r="BG134" s="169">
        <f>IF($N$134="zákl. přenesená",$J$134,0)</f>
        <v>0</v>
      </c>
      <c r="BH134" s="169">
        <f>IF($N$134="sníž. přenesená",$J$134,0)</f>
        <v>0</v>
      </c>
      <c r="BI134" s="169">
        <f>IF($N$134="nulová",$J$134,0)</f>
        <v>0</v>
      </c>
      <c r="BJ134" s="90" t="s">
        <v>73</v>
      </c>
      <c r="BK134" s="169">
        <f>ROUND($I$134*$H$134,2)</f>
        <v>0</v>
      </c>
      <c r="BL134" s="90" t="s">
        <v>122</v>
      </c>
      <c r="BM134" s="90" t="s">
        <v>290</v>
      </c>
    </row>
    <row r="135" spans="2:51" s="6" customFormat="1" ht="13.5" customHeight="1">
      <c r="B135" s="170"/>
      <c r="C135" s="171"/>
      <c r="D135" s="172" t="s">
        <v>124</v>
      </c>
      <c r="E135" s="173"/>
      <c r="F135" s="173" t="s">
        <v>291</v>
      </c>
      <c r="G135" s="171"/>
      <c r="H135" s="174">
        <v>1</v>
      </c>
      <c r="J135" s="171"/>
      <c r="K135" s="171"/>
      <c r="L135" s="175"/>
      <c r="M135" s="176"/>
      <c r="N135" s="171"/>
      <c r="O135" s="171"/>
      <c r="P135" s="171"/>
      <c r="Q135" s="171"/>
      <c r="R135" s="171"/>
      <c r="S135" s="171"/>
      <c r="T135" s="177"/>
      <c r="AT135" s="178" t="s">
        <v>124</v>
      </c>
      <c r="AU135" s="178" t="s">
        <v>75</v>
      </c>
      <c r="AV135" s="178" t="s">
        <v>75</v>
      </c>
      <c r="AW135" s="178" t="s">
        <v>87</v>
      </c>
      <c r="AX135" s="178" t="s">
        <v>73</v>
      </c>
      <c r="AY135" s="178" t="s">
        <v>115</v>
      </c>
    </row>
    <row r="136" spans="2:63" s="145" customFormat="1" ht="30" customHeight="1">
      <c r="B136" s="146"/>
      <c r="C136" s="147"/>
      <c r="D136" s="147" t="s">
        <v>66</v>
      </c>
      <c r="E136" s="156" t="s">
        <v>292</v>
      </c>
      <c r="F136" s="156" t="s">
        <v>293</v>
      </c>
      <c r="G136" s="147"/>
      <c r="H136" s="147"/>
      <c r="J136" s="157">
        <f>$BK$136</f>
        <v>0</v>
      </c>
      <c r="K136" s="147"/>
      <c r="L136" s="150"/>
      <c r="M136" s="151"/>
      <c r="N136" s="147"/>
      <c r="O136" s="147"/>
      <c r="P136" s="152">
        <f>SUM($P$137:$P$140)</f>
        <v>0</v>
      </c>
      <c r="Q136" s="147"/>
      <c r="R136" s="152">
        <f>SUM($R$137:$R$140)</f>
        <v>0</v>
      </c>
      <c r="S136" s="147"/>
      <c r="T136" s="153">
        <f>SUM($T$137:$T$140)</f>
        <v>0</v>
      </c>
      <c r="AR136" s="154" t="s">
        <v>73</v>
      </c>
      <c r="AT136" s="154" t="s">
        <v>66</v>
      </c>
      <c r="AU136" s="154" t="s">
        <v>73</v>
      </c>
      <c r="AY136" s="154" t="s">
        <v>115</v>
      </c>
      <c r="BK136" s="155">
        <f>SUM($BK$137:$BK$140)</f>
        <v>0</v>
      </c>
    </row>
    <row r="137" spans="2:65" s="6" customFormat="1" ht="13.5" customHeight="1">
      <c r="B137" s="86"/>
      <c r="C137" s="158" t="s">
        <v>251</v>
      </c>
      <c r="D137" s="158" t="s">
        <v>117</v>
      </c>
      <c r="E137" s="159" t="s">
        <v>295</v>
      </c>
      <c r="F137" s="160" t="s">
        <v>296</v>
      </c>
      <c r="G137" s="161" t="s">
        <v>297</v>
      </c>
      <c r="H137" s="162">
        <v>0.088</v>
      </c>
      <c r="I137" s="163"/>
      <c r="J137" s="164">
        <f>ROUND($I$137*$H$137,2)</f>
        <v>0</v>
      </c>
      <c r="K137" s="160" t="s">
        <v>121</v>
      </c>
      <c r="L137" s="132"/>
      <c r="M137" s="165"/>
      <c r="N137" s="166" t="s">
        <v>38</v>
      </c>
      <c r="O137" s="87"/>
      <c r="P137" s="167">
        <f>$O$137*$H$137</f>
        <v>0</v>
      </c>
      <c r="Q137" s="167">
        <v>0</v>
      </c>
      <c r="R137" s="167">
        <f>$Q$137*$H$137</f>
        <v>0</v>
      </c>
      <c r="S137" s="167">
        <v>0</v>
      </c>
      <c r="T137" s="168">
        <f>$S$137*$H$137</f>
        <v>0</v>
      </c>
      <c r="AR137" s="90" t="s">
        <v>122</v>
      </c>
      <c r="AT137" s="90" t="s">
        <v>117</v>
      </c>
      <c r="AU137" s="90" t="s">
        <v>75</v>
      </c>
      <c r="AY137" s="6" t="s">
        <v>115</v>
      </c>
      <c r="BE137" s="169">
        <f>IF($N$137="základní",$J$137,0)</f>
        <v>0</v>
      </c>
      <c r="BF137" s="169">
        <f>IF($N$137="snížená",$J$137,0)</f>
        <v>0</v>
      </c>
      <c r="BG137" s="169">
        <f>IF($N$137="zákl. přenesená",$J$137,0)</f>
        <v>0</v>
      </c>
      <c r="BH137" s="169">
        <f>IF($N$137="sníž. přenesená",$J$137,0)</f>
        <v>0</v>
      </c>
      <c r="BI137" s="169">
        <f>IF($N$137="nulová",$J$137,0)</f>
        <v>0</v>
      </c>
      <c r="BJ137" s="90" t="s">
        <v>73</v>
      </c>
      <c r="BK137" s="169">
        <f>ROUND($I$137*$H$137,2)</f>
        <v>0</v>
      </c>
      <c r="BL137" s="90" t="s">
        <v>122</v>
      </c>
      <c r="BM137" s="90" t="s">
        <v>298</v>
      </c>
    </row>
    <row r="138" spans="2:65" s="6" customFormat="1" ht="13.5" customHeight="1">
      <c r="B138" s="86"/>
      <c r="C138" s="161" t="s">
        <v>257</v>
      </c>
      <c r="D138" s="161" t="s">
        <v>117</v>
      </c>
      <c r="E138" s="159" t="s">
        <v>300</v>
      </c>
      <c r="F138" s="160" t="s">
        <v>301</v>
      </c>
      <c r="G138" s="161" t="s">
        <v>297</v>
      </c>
      <c r="H138" s="162">
        <v>0.44</v>
      </c>
      <c r="I138" s="163"/>
      <c r="J138" s="164">
        <f>ROUND($I$138*$H$138,2)</f>
        <v>0</v>
      </c>
      <c r="K138" s="160" t="s">
        <v>121</v>
      </c>
      <c r="L138" s="132"/>
      <c r="M138" s="165"/>
      <c r="N138" s="166" t="s">
        <v>38</v>
      </c>
      <c r="O138" s="87"/>
      <c r="P138" s="167">
        <f>$O$138*$H$138</f>
        <v>0</v>
      </c>
      <c r="Q138" s="167">
        <v>0</v>
      </c>
      <c r="R138" s="167">
        <f>$Q$138*$H$138</f>
        <v>0</v>
      </c>
      <c r="S138" s="167">
        <v>0</v>
      </c>
      <c r="T138" s="168">
        <f>$S$138*$H$138</f>
        <v>0</v>
      </c>
      <c r="AR138" s="90" t="s">
        <v>122</v>
      </c>
      <c r="AT138" s="90" t="s">
        <v>117</v>
      </c>
      <c r="AU138" s="90" t="s">
        <v>75</v>
      </c>
      <c r="AY138" s="90" t="s">
        <v>115</v>
      </c>
      <c r="BE138" s="169">
        <f>IF($N$138="základní",$J$138,0)</f>
        <v>0</v>
      </c>
      <c r="BF138" s="169">
        <f>IF($N$138="snížená",$J$138,0)</f>
        <v>0</v>
      </c>
      <c r="BG138" s="169">
        <f>IF($N$138="zákl. přenesená",$J$138,0)</f>
        <v>0</v>
      </c>
      <c r="BH138" s="169">
        <f>IF($N$138="sníž. přenesená",$J$138,0)</f>
        <v>0</v>
      </c>
      <c r="BI138" s="169">
        <f>IF($N$138="nulová",$J$138,0)</f>
        <v>0</v>
      </c>
      <c r="BJ138" s="90" t="s">
        <v>73</v>
      </c>
      <c r="BK138" s="169">
        <f>ROUND($I$138*$H$138,2)</f>
        <v>0</v>
      </c>
      <c r="BL138" s="90" t="s">
        <v>122</v>
      </c>
      <c r="BM138" s="90" t="s">
        <v>302</v>
      </c>
    </row>
    <row r="139" spans="2:51" s="6" customFormat="1" ht="13.5" customHeight="1">
      <c r="B139" s="170"/>
      <c r="C139" s="171"/>
      <c r="D139" s="179" t="s">
        <v>124</v>
      </c>
      <c r="E139" s="171"/>
      <c r="F139" s="173" t="s">
        <v>328</v>
      </c>
      <c r="G139" s="171"/>
      <c r="H139" s="174">
        <v>0.44</v>
      </c>
      <c r="J139" s="171"/>
      <c r="K139" s="171"/>
      <c r="L139" s="175"/>
      <c r="M139" s="176"/>
      <c r="N139" s="171"/>
      <c r="O139" s="171"/>
      <c r="P139" s="171"/>
      <c r="Q139" s="171"/>
      <c r="R139" s="171"/>
      <c r="S139" s="171"/>
      <c r="T139" s="177"/>
      <c r="AT139" s="178" t="s">
        <v>124</v>
      </c>
      <c r="AU139" s="178" t="s">
        <v>75</v>
      </c>
      <c r="AV139" s="178" t="s">
        <v>75</v>
      </c>
      <c r="AW139" s="178" t="s">
        <v>67</v>
      </c>
      <c r="AX139" s="178" t="s">
        <v>73</v>
      </c>
      <c r="AY139" s="178" t="s">
        <v>115</v>
      </c>
    </row>
    <row r="140" spans="2:65" s="6" customFormat="1" ht="13.5" customHeight="1">
      <c r="B140" s="86"/>
      <c r="C140" s="158" t="s">
        <v>262</v>
      </c>
      <c r="D140" s="158" t="s">
        <v>117</v>
      </c>
      <c r="E140" s="159" t="s">
        <v>305</v>
      </c>
      <c r="F140" s="160" t="s">
        <v>306</v>
      </c>
      <c r="G140" s="161" t="s">
        <v>297</v>
      </c>
      <c r="H140" s="162">
        <v>0.088</v>
      </c>
      <c r="I140" s="163"/>
      <c r="J140" s="164">
        <f>ROUND($I$140*$H$140,2)</f>
        <v>0</v>
      </c>
      <c r="K140" s="160" t="s">
        <v>121</v>
      </c>
      <c r="L140" s="132"/>
      <c r="M140" s="165"/>
      <c r="N140" s="166" t="s">
        <v>38</v>
      </c>
      <c r="O140" s="87"/>
      <c r="P140" s="167">
        <f>$O$140*$H$140</f>
        <v>0</v>
      </c>
      <c r="Q140" s="167">
        <v>0</v>
      </c>
      <c r="R140" s="167">
        <f>$Q$140*$H$140</f>
        <v>0</v>
      </c>
      <c r="S140" s="167">
        <v>0</v>
      </c>
      <c r="T140" s="168">
        <f>$S$140*$H$140</f>
        <v>0</v>
      </c>
      <c r="AR140" s="90" t="s">
        <v>122</v>
      </c>
      <c r="AT140" s="90" t="s">
        <v>117</v>
      </c>
      <c r="AU140" s="90" t="s">
        <v>75</v>
      </c>
      <c r="AY140" s="6" t="s">
        <v>115</v>
      </c>
      <c r="BE140" s="169">
        <f>IF($N$140="základní",$J$140,0)</f>
        <v>0</v>
      </c>
      <c r="BF140" s="169">
        <f>IF($N$140="snížená",$J$140,0)</f>
        <v>0</v>
      </c>
      <c r="BG140" s="169">
        <f>IF($N$140="zákl. přenesená",$J$140,0)</f>
        <v>0</v>
      </c>
      <c r="BH140" s="169">
        <f>IF($N$140="sníž. přenesená",$J$140,0)</f>
        <v>0</v>
      </c>
      <c r="BI140" s="169">
        <f>IF($N$140="nulová",$J$140,0)</f>
        <v>0</v>
      </c>
      <c r="BJ140" s="90" t="s">
        <v>73</v>
      </c>
      <c r="BK140" s="169">
        <f>ROUND($I$140*$H$140,2)</f>
        <v>0</v>
      </c>
      <c r="BL140" s="90" t="s">
        <v>122</v>
      </c>
      <c r="BM140" s="90" t="s">
        <v>307</v>
      </c>
    </row>
    <row r="141" spans="2:63" s="145" customFormat="1" ht="30" customHeight="1">
      <c r="B141" s="146"/>
      <c r="C141" s="147"/>
      <c r="D141" s="147" t="s">
        <v>66</v>
      </c>
      <c r="E141" s="156" t="s">
        <v>308</v>
      </c>
      <c r="F141" s="156" t="s">
        <v>309</v>
      </c>
      <c r="G141" s="147"/>
      <c r="H141" s="147"/>
      <c r="J141" s="157">
        <f>$BK$141</f>
        <v>0</v>
      </c>
      <c r="K141" s="147"/>
      <c r="L141" s="150"/>
      <c r="M141" s="151"/>
      <c r="N141" s="147"/>
      <c r="O141" s="147"/>
      <c r="P141" s="152">
        <f>$P$142</f>
        <v>0</v>
      </c>
      <c r="Q141" s="147"/>
      <c r="R141" s="152">
        <f>$R$142</f>
        <v>0</v>
      </c>
      <c r="S141" s="147"/>
      <c r="T141" s="153">
        <f>$T$142</f>
        <v>0</v>
      </c>
      <c r="AR141" s="154" t="s">
        <v>73</v>
      </c>
      <c r="AT141" s="154" t="s">
        <v>66</v>
      </c>
      <c r="AU141" s="154" t="s">
        <v>73</v>
      </c>
      <c r="AY141" s="154" t="s">
        <v>115</v>
      </c>
      <c r="BK141" s="155">
        <f>$BK$142</f>
        <v>0</v>
      </c>
    </row>
    <row r="142" spans="2:65" s="6" customFormat="1" ht="13.5" customHeight="1">
      <c r="B142" s="86"/>
      <c r="C142" s="161" t="s">
        <v>267</v>
      </c>
      <c r="D142" s="161" t="s">
        <v>117</v>
      </c>
      <c r="E142" s="159" t="s">
        <v>311</v>
      </c>
      <c r="F142" s="160" t="s">
        <v>312</v>
      </c>
      <c r="G142" s="161" t="s">
        <v>297</v>
      </c>
      <c r="H142" s="162">
        <v>0.17</v>
      </c>
      <c r="I142" s="163"/>
      <c r="J142" s="164">
        <f>ROUND($I$142*$H$142,2)</f>
        <v>0</v>
      </c>
      <c r="K142" s="160" t="s">
        <v>121</v>
      </c>
      <c r="L142" s="132"/>
      <c r="M142" s="165"/>
      <c r="N142" s="205" t="s">
        <v>38</v>
      </c>
      <c r="O142" s="206"/>
      <c r="P142" s="207">
        <f>$O$142*$H$142</f>
        <v>0</v>
      </c>
      <c r="Q142" s="207">
        <v>0</v>
      </c>
      <c r="R142" s="207">
        <f>$Q$142*$H$142</f>
        <v>0</v>
      </c>
      <c r="S142" s="207">
        <v>0</v>
      </c>
      <c r="T142" s="208">
        <f>$S$142*$H$142</f>
        <v>0</v>
      </c>
      <c r="AR142" s="90" t="s">
        <v>122</v>
      </c>
      <c r="AT142" s="90" t="s">
        <v>117</v>
      </c>
      <c r="AU142" s="90" t="s">
        <v>75</v>
      </c>
      <c r="AY142" s="90" t="s">
        <v>115</v>
      </c>
      <c r="BE142" s="169">
        <f>IF($N$142="základní",$J$142,0)</f>
        <v>0</v>
      </c>
      <c r="BF142" s="169">
        <f>IF($N$142="snížená",$J$142,0)</f>
        <v>0</v>
      </c>
      <c r="BG142" s="169">
        <f>IF($N$142="zákl. přenesená",$J$142,0)</f>
        <v>0</v>
      </c>
      <c r="BH142" s="169">
        <f>IF($N$142="sníž. přenesená",$J$142,0)</f>
        <v>0</v>
      </c>
      <c r="BI142" s="169">
        <f>IF($N$142="nulová",$J$142,0)</f>
        <v>0</v>
      </c>
      <c r="BJ142" s="90" t="s">
        <v>73</v>
      </c>
      <c r="BK142" s="169">
        <f>ROUND($I$142*$H$142,2)</f>
        <v>0</v>
      </c>
      <c r="BL142" s="90" t="s">
        <v>122</v>
      </c>
      <c r="BM142" s="90" t="s">
        <v>313</v>
      </c>
    </row>
    <row r="143" spans="2:12" s="6" customFormat="1" ht="7.5" customHeight="1">
      <c r="B143" s="106"/>
      <c r="C143" s="107"/>
      <c r="D143" s="107"/>
      <c r="E143" s="107"/>
      <c r="F143" s="107"/>
      <c r="G143" s="107"/>
      <c r="H143" s="107"/>
      <c r="I143" s="108"/>
      <c r="J143" s="107"/>
      <c r="K143" s="107"/>
      <c r="L143" s="132"/>
    </row>
    <row r="179" s="2" customFormat="1" ht="12" customHeight="1"/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265" customFormat="1" ht="45" customHeight="1">
      <c r="B3" s="262"/>
      <c r="C3" s="263" t="s">
        <v>336</v>
      </c>
      <c r="D3" s="263"/>
      <c r="E3" s="263"/>
      <c r="F3" s="263"/>
      <c r="G3" s="263"/>
      <c r="H3" s="263"/>
      <c r="I3" s="263"/>
      <c r="J3" s="263"/>
      <c r="K3" s="264"/>
    </row>
    <row r="4" spans="2:11" ht="25.5" customHeight="1">
      <c r="B4" s="266"/>
      <c r="C4" s="267" t="s">
        <v>337</v>
      </c>
      <c r="D4" s="267"/>
      <c r="E4" s="267"/>
      <c r="F4" s="267"/>
      <c r="G4" s="267"/>
      <c r="H4" s="267"/>
      <c r="I4" s="267"/>
      <c r="J4" s="267"/>
      <c r="K4" s="268"/>
    </row>
    <row r="5" spans="2:11" ht="5.25" customHeight="1">
      <c r="B5" s="266"/>
      <c r="C5" s="269"/>
      <c r="D5" s="269"/>
      <c r="E5" s="269"/>
      <c r="F5" s="269"/>
      <c r="G5" s="269"/>
      <c r="H5" s="269"/>
      <c r="I5" s="269"/>
      <c r="J5" s="269"/>
      <c r="K5" s="268"/>
    </row>
    <row r="6" spans="2:11" ht="15" customHeight="1">
      <c r="B6" s="266"/>
      <c r="C6" s="270" t="s">
        <v>338</v>
      </c>
      <c r="D6" s="270"/>
      <c r="E6" s="270"/>
      <c r="F6" s="270"/>
      <c r="G6" s="270"/>
      <c r="H6" s="270"/>
      <c r="I6" s="270"/>
      <c r="J6" s="270"/>
      <c r="K6" s="268"/>
    </row>
    <row r="7" spans="2:11" ht="15" customHeight="1">
      <c r="B7" s="271"/>
      <c r="C7" s="270" t="s">
        <v>339</v>
      </c>
      <c r="D7" s="270"/>
      <c r="E7" s="270"/>
      <c r="F7" s="270"/>
      <c r="G7" s="270"/>
      <c r="H7" s="270"/>
      <c r="I7" s="270"/>
      <c r="J7" s="270"/>
      <c r="K7" s="268"/>
    </row>
    <row r="8" spans="2:11" ht="12.75" customHeight="1">
      <c r="B8" s="271"/>
      <c r="C8" s="272"/>
      <c r="D8" s="272"/>
      <c r="E8" s="272"/>
      <c r="F8" s="272"/>
      <c r="G8" s="272"/>
      <c r="H8" s="272"/>
      <c r="I8" s="272"/>
      <c r="J8" s="272"/>
      <c r="K8" s="268"/>
    </row>
    <row r="9" spans="2:11" ht="15" customHeight="1">
      <c r="B9" s="271"/>
      <c r="C9" s="270" t="s">
        <v>340</v>
      </c>
      <c r="D9" s="270"/>
      <c r="E9" s="270"/>
      <c r="F9" s="270"/>
      <c r="G9" s="270"/>
      <c r="H9" s="270"/>
      <c r="I9" s="270"/>
      <c r="J9" s="270"/>
      <c r="K9" s="268"/>
    </row>
    <row r="10" spans="2:11" ht="15" customHeight="1">
      <c r="B10" s="271"/>
      <c r="C10" s="272"/>
      <c r="D10" s="270" t="s">
        <v>341</v>
      </c>
      <c r="E10" s="270"/>
      <c r="F10" s="270"/>
      <c r="G10" s="270"/>
      <c r="H10" s="270"/>
      <c r="I10" s="270"/>
      <c r="J10" s="270"/>
      <c r="K10" s="268"/>
    </row>
    <row r="11" spans="2:11" ht="15" customHeight="1">
      <c r="B11" s="271"/>
      <c r="C11" s="273"/>
      <c r="D11" s="270" t="s">
        <v>342</v>
      </c>
      <c r="E11" s="270"/>
      <c r="F11" s="270"/>
      <c r="G11" s="270"/>
      <c r="H11" s="270"/>
      <c r="I11" s="270"/>
      <c r="J11" s="270"/>
      <c r="K11" s="268"/>
    </row>
    <row r="12" spans="2:11" ht="12.75" customHeight="1">
      <c r="B12" s="271"/>
      <c r="C12" s="273"/>
      <c r="D12" s="273"/>
      <c r="E12" s="273"/>
      <c r="F12" s="273"/>
      <c r="G12" s="273"/>
      <c r="H12" s="273"/>
      <c r="I12" s="273"/>
      <c r="J12" s="273"/>
      <c r="K12" s="268"/>
    </row>
    <row r="13" spans="2:11" ht="15" customHeight="1">
      <c r="B13" s="271"/>
      <c r="C13" s="273"/>
      <c r="D13" s="270" t="s">
        <v>343</v>
      </c>
      <c r="E13" s="270"/>
      <c r="F13" s="270"/>
      <c r="G13" s="270"/>
      <c r="H13" s="270"/>
      <c r="I13" s="270"/>
      <c r="J13" s="270"/>
      <c r="K13" s="268"/>
    </row>
    <row r="14" spans="2:11" ht="15" customHeight="1">
      <c r="B14" s="271"/>
      <c r="C14" s="273"/>
      <c r="D14" s="270" t="s">
        <v>344</v>
      </c>
      <c r="E14" s="270"/>
      <c r="F14" s="270"/>
      <c r="G14" s="270"/>
      <c r="H14" s="270"/>
      <c r="I14" s="270"/>
      <c r="J14" s="270"/>
      <c r="K14" s="268"/>
    </row>
    <row r="15" spans="2:11" ht="15" customHeight="1">
      <c r="B15" s="271"/>
      <c r="C15" s="273"/>
      <c r="D15" s="270" t="s">
        <v>345</v>
      </c>
      <c r="E15" s="270"/>
      <c r="F15" s="270"/>
      <c r="G15" s="270"/>
      <c r="H15" s="270"/>
      <c r="I15" s="270"/>
      <c r="J15" s="270"/>
      <c r="K15" s="268"/>
    </row>
    <row r="16" spans="2:11" ht="15" customHeight="1">
      <c r="B16" s="271"/>
      <c r="C16" s="273"/>
      <c r="D16" s="273"/>
      <c r="E16" s="274" t="s">
        <v>72</v>
      </c>
      <c r="F16" s="270" t="s">
        <v>346</v>
      </c>
      <c r="G16" s="270"/>
      <c r="H16" s="270"/>
      <c r="I16" s="270"/>
      <c r="J16" s="270"/>
      <c r="K16" s="268"/>
    </row>
    <row r="17" spans="2:11" ht="15" customHeight="1">
      <c r="B17" s="271"/>
      <c r="C17" s="273"/>
      <c r="D17" s="273"/>
      <c r="E17" s="274" t="s">
        <v>347</v>
      </c>
      <c r="F17" s="270" t="s">
        <v>348</v>
      </c>
      <c r="G17" s="270"/>
      <c r="H17" s="270"/>
      <c r="I17" s="270"/>
      <c r="J17" s="270"/>
      <c r="K17" s="268"/>
    </row>
    <row r="18" spans="2:11" ht="15" customHeight="1">
      <c r="B18" s="271"/>
      <c r="C18" s="273"/>
      <c r="D18" s="273"/>
      <c r="E18" s="274" t="s">
        <v>349</v>
      </c>
      <c r="F18" s="270" t="s">
        <v>350</v>
      </c>
      <c r="G18" s="270"/>
      <c r="H18" s="270"/>
      <c r="I18" s="270"/>
      <c r="J18" s="270"/>
      <c r="K18" s="268"/>
    </row>
    <row r="19" spans="2:11" ht="15" customHeight="1">
      <c r="B19" s="271"/>
      <c r="C19" s="273"/>
      <c r="D19" s="273"/>
      <c r="E19" s="274" t="s">
        <v>351</v>
      </c>
      <c r="F19" s="270" t="s">
        <v>352</v>
      </c>
      <c r="G19" s="270"/>
      <c r="H19" s="270"/>
      <c r="I19" s="270"/>
      <c r="J19" s="270"/>
      <c r="K19" s="268"/>
    </row>
    <row r="20" spans="2:11" ht="15" customHeight="1">
      <c r="B20" s="271"/>
      <c r="C20" s="273"/>
      <c r="D20" s="273"/>
      <c r="E20" s="274" t="s">
        <v>353</v>
      </c>
      <c r="F20" s="270" t="s">
        <v>354</v>
      </c>
      <c r="G20" s="270"/>
      <c r="H20" s="270"/>
      <c r="I20" s="270"/>
      <c r="J20" s="270"/>
      <c r="K20" s="268"/>
    </row>
    <row r="21" spans="2:11" ht="15" customHeight="1">
      <c r="B21" s="271"/>
      <c r="C21" s="273"/>
      <c r="D21" s="273"/>
      <c r="E21" s="274" t="s">
        <v>355</v>
      </c>
      <c r="F21" s="270" t="s">
        <v>356</v>
      </c>
      <c r="G21" s="270"/>
      <c r="H21" s="270"/>
      <c r="I21" s="270"/>
      <c r="J21" s="270"/>
      <c r="K21" s="268"/>
    </row>
    <row r="22" spans="2:11" ht="12.75" customHeight="1">
      <c r="B22" s="271"/>
      <c r="C22" s="273"/>
      <c r="D22" s="273"/>
      <c r="E22" s="273"/>
      <c r="F22" s="273"/>
      <c r="G22" s="273"/>
      <c r="H22" s="273"/>
      <c r="I22" s="273"/>
      <c r="J22" s="273"/>
      <c r="K22" s="268"/>
    </row>
    <row r="23" spans="2:11" ht="15" customHeight="1">
      <c r="B23" s="271"/>
      <c r="C23" s="270" t="s">
        <v>357</v>
      </c>
      <c r="D23" s="270"/>
      <c r="E23" s="270"/>
      <c r="F23" s="270"/>
      <c r="G23" s="270"/>
      <c r="H23" s="270"/>
      <c r="I23" s="270"/>
      <c r="J23" s="270"/>
      <c r="K23" s="268"/>
    </row>
    <row r="24" spans="2:11" ht="15" customHeight="1">
      <c r="B24" s="271"/>
      <c r="C24" s="270" t="s">
        <v>358</v>
      </c>
      <c r="D24" s="270"/>
      <c r="E24" s="270"/>
      <c r="F24" s="270"/>
      <c r="G24" s="270"/>
      <c r="H24" s="270"/>
      <c r="I24" s="270"/>
      <c r="J24" s="270"/>
      <c r="K24" s="268"/>
    </row>
    <row r="25" spans="2:11" ht="15" customHeight="1">
      <c r="B25" s="271"/>
      <c r="C25" s="272"/>
      <c r="D25" s="270" t="s">
        <v>359</v>
      </c>
      <c r="E25" s="270"/>
      <c r="F25" s="270"/>
      <c r="G25" s="270"/>
      <c r="H25" s="270"/>
      <c r="I25" s="270"/>
      <c r="J25" s="270"/>
      <c r="K25" s="268"/>
    </row>
    <row r="26" spans="2:11" ht="15" customHeight="1">
      <c r="B26" s="271"/>
      <c r="C26" s="273"/>
      <c r="D26" s="270" t="s">
        <v>360</v>
      </c>
      <c r="E26" s="270"/>
      <c r="F26" s="270"/>
      <c r="G26" s="270"/>
      <c r="H26" s="270"/>
      <c r="I26" s="270"/>
      <c r="J26" s="270"/>
      <c r="K26" s="268"/>
    </row>
    <row r="27" spans="2:11" ht="12.75" customHeight="1">
      <c r="B27" s="271"/>
      <c r="C27" s="273"/>
      <c r="D27" s="273"/>
      <c r="E27" s="273"/>
      <c r="F27" s="273"/>
      <c r="G27" s="273"/>
      <c r="H27" s="273"/>
      <c r="I27" s="273"/>
      <c r="J27" s="273"/>
      <c r="K27" s="268"/>
    </row>
    <row r="28" spans="2:11" ht="15" customHeight="1">
      <c r="B28" s="271"/>
      <c r="C28" s="273"/>
      <c r="D28" s="270" t="s">
        <v>361</v>
      </c>
      <c r="E28" s="270"/>
      <c r="F28" s="270"/>
      <c r="G28" s="270"/>
      <c r="H28" s="270"/>
      <c r="I28" s="270"/>
      <c r="J28" s="270"/>
      <c r="K28" s="268"/>
    </row>
    <row r="29" spans="2:11" ht="15" customHeight="1">
      <c r="B29" s="271"/>
      <c r="C29" s="273"/>
      <c r="D29" s="270" t="s">
        <v>362</v>
      </c>
      <c r="E29" s="270"/>
      <c r="F29" s="270"/>
      <c r="G29" s="270"/>
      <c r="H29" s="270"/>
      <c r="I29" s="270"/>
      <c r="J29" s="270"/>
      <c r="K29" s="268"/>
    </row>
    <row r="30" spans="2:11" ht="12.75" customHeight="1">
      <c r="B30" s="271"/>
      <c r="C30" s="273"/>
      <c r="D30" s="273"/>
      <c r="E30" s="273"/>
      <c r="F30" s="273"/>
      <c r="G30" s="273"/>
      <c r="H30" s="273"/>
      <c r="I30" s="273"/>
      <c r="J30" s="273"/>
      <c r="K30" s="268"/>
    </row>
    <row r="31" spans="2:11" ht="15" customHeight="1">
      <c r="B31" s="271"/>
      <c r="C31" s="273"/>
      <c r="D31" s="270" t="s">
        <v>363</v>
      </c>
      <c r="E31" s="270"/>
      <c r="F31" s="270"/>
      <c r="G31" s="270"/>
      <c r="H31" s="270"/>
      <c r="I31" s="270"/>
      <c r="J31" s="270"/>
      <c r="K31" s="268"/>
    </row>
    <row r="32" spans="2:11" ht="15" customHeight="1">
      <c r="B32" s="271"/>
      <c r="C32" s="273"/>
      <c r="D32" s="270" t="s">
        <v>364</v>
      </c>
      <c r="E32" s="270"/>
      <c r="F32" s="270"/>
      <c r="G32" s="270"/>
      <c r="H32" s="270"/>
      <c r="I32" s="270"/>
      <c r="J32" s="270"/>
      <c r="K32" s="268"/>
    </row>
    <row r="33" spans="2:11" ht="15" customHeight="1">
      <c r="B33" s="271"/>
      <c r="C33" s="273"/>
      <c r="D33" s="270" t="s">
        <v>365</v>
      </c>
      <c r="E33" s="270"/>
      <c r="F33" s="270"/>
      <c r="G33" s="270"/>
      <c r="H33" s="270"/>
      <c r="I33" s="270"/>
      <c r="J33" s="270"/>
      <c r="K33" s="268"/>
    </row>
    <row r="34" spans="2:11" ht="15" customHeight="1">
      <c r="B34" s="271"/>
      <c r="C34" s="273"/>
      <c r="D34" s="272"/>
      <c r="E34" s="275" t="s">
        <v>99</v>
      </c>
      <c r="F34" s="272"/>
      <c r="G34" s="270" t="s">
        <v>366</v>
      </c>
      <c r="H34" s="270"/>
      <c r="I34" s="270"/>
      <c r="J34" s="270"/>
      <c r="K34" s="268"/>
    </row>
    <row r="35" spans="2:11" ht="30.75" customHeight="1">
      <c r="B35" s="271"/>
      <c r="C35" s="273"/>
      <c r="D35" s="272"/>
      <c r="E35" s="275" t="s">
        <v>367</v>
      </c>
      <c r="F35" s="272"/>
      <c r="G35" s="270" t="s">
        <v>368</v>
      </c>
      <c r="H35" s="270"/>
      <c r="I35" s="270"/>
      <c r="J35" s="270"/>
      <c r="K35" s="268"/>
    </row>
    <row r="36" spans="2:11" ht="15" customHeight="1">
      <c r="B36" s="271"/>
      <c r="C36" s="273"/>
      <c r="D36" s="272"/>
      <c r="E36" s="275" t="s">
        <v>48</v>
      </c>
      <c r="F36" s="272"/>
      <c r="G36" s="270" t="s">
        <v>369</v>
      </c>
      <c r="H36" s="270"/>
      <c r="I36" s="270"/>
      <c r="J36" s="270"/>
      <c r="K36" s="268"/>
    </row>
    <row r="37" spans="2:11" ht="15" customHeight="1">
      <c r="B37" s="271"/>
      <c r="C37" s="273"/>
      <c r="D37" s="272"/>
      <c r="E37" s="275" t="s">
        <v>100</v>
      </c>
      <c r="F37" s="272"/>
      <c r="G37" s="270" t="s">
        <v>370</v>
      </c>
      <c r="H37" s="270"/>
      <c r="I37" s="270"/>
      <c r="J37" s="270"/>
      <c r="K37" s="268"/>
    </row>
    <row r="38" spans="2:11" ht="15" customHeight="1">
      <c r="B38" s="271"/>
      <c r="C38" s="273"/>
      <c r="D38" s="272"/>
      <c r="E38" s="275" t="s">
        <v>101</v>
      </c>
      <c r="F38" s="272"/>
      <c r="G38" s="270" t="s">
        <v>371</v>
      </c>
      <c r="H38" s="270"/>
      <c r="I38" s="270"/>
      <c r="J38" s="270"/>
      <c r="K38" s="268"/>
    </row>
    <row r="39" spans="2:11" ht="15" customHeight="1">
      <c r="B39" s="271"/>
      <c r="C39" s="273"/>
      <c r="D39" s="272"/>
      <c r="E39" s="275" t="s">
        <v>102</v>
      </c>
      <c r="F39" s="272"/>
      <c r="G39" s="270" t="s">
        <v>372</v>
      </c>
      <c r="H39" s="270"/>
      <c r="I39" s="270"/>
      <c r="J39" s="270"/>
      <c r="K39" s="268"/>
    </row>
    <row r="40" spans="2:11" ht="15" customHeight="1">
      <c r="B40" s="271"/>
      <c r="C40" s="273"/>
      <c r="D40" s="272"/>
      <c r="E40" s="275" t="s">
        <v>373</v>
      </c>
      <c r="F40" s="272"/>
      <c r="G40" s="270" t="s">
        <v>374</v>
      </c>
      <c r="H40" s="270"/>
      <c r="I40" s="270"/>
      <c r="J40" s="270"/>
      <c r="K40" s="268"/>
    </row>
    <row r="41" spans="2:11" ht="15" customHeight="1">
      <c r="B41" s="271"/>
      <c r="C41" s="273"/>
      <c r="D41" s="272"/>
      <c r="E41" s="275"/>
      <c r="F41" s="272"/>
      <c r="G41" s="270" t="s">
        <v>375</v>
      </c>
      <c r="H41" s="270"/>
      <c r="I41" s="270"/>
      <c r="J41" s="270"/>
      <c r="K41" s="268"/>
    </row>
    <row r="42" spans="2:11" ht="15" customHeight="1">
      <c r="B42" s="271"/>
      <c r="C42" s="273"/>
      <c r="D42" s="272"/>
      <c r="E42" s="275" t="s">
        <v>376</v>
      </c>
      <c r="F42" s="272"/>
      <c r="G42" s="270" t="s">
        <v>377</v>
      </c>
      <c r="H42" s="270"/>
      <c r="I42" s="270"/>
      <c r="J42" s="270"/>
      <c r="K42" s="268"/>
    </row>
    <row r="43" spans="2:11" ht="15" customHeight="1">
      <c r="B43" s="271"/>
      <c r="C43" s="273"/>
      <c r="D43" s="272"/>
      <c r="E43" s="275" t="s">
        <v>105</v>
      </c>
      <c r="F43" s="272"/>
      <c r="G43" s="270" t="s">
        <v>378</v>
      </c>
      <c r="H43" s="270"/>
      <c r="I43" s="270"/>
      <c r="J43" s="270"/>
      <c r="K43" s="268"/>
    </row>
    <row r="44" spans="2:11" ht="12.75" customHeight="1">
      <c r="B44" s="271"/>
      <c r="C44" s="273"/>
      <c r="D44" s="272"/>
      <c r="E44" s="272"/>
      <c r="F44" s="272"/>
      <c r="G44" s="272"/>
      <c r="H44" s="272"/>
      <c r="I44" s="272"/>
      <c r="J44" s="272"/>
      <c r="K44" s="268"/>
    </row>
    <row r="45" spans="2:11" ht="15" customHeight="1">
      <c r="B45" s="271"/>
      <c r="C45" s="273"/>
      <c r="D45" s="270" t="s">
        <v>379</v>
      </c>
      <c r="E45" s="270"/>
      <c r="F45" s="270"/>
      <c r="G45" s="270"/>
      <c r="H45" s="270"/>
      <c r="I45" s="270"/>
      <c r="J45" s="270"/>
      <c r="K45" s="268"/>
    </row>
    <row r="46" spans="2:11" ht="15" customHeight="1">
      <c r="B46" s="271"/>
      <c r="C46" s="273"/>
      <c r="D46" s="273"/>
      <c r="E46" s="270" t="s">
        <v>380</v>
      </c>
      <c r="F46" s="270"/>
      <c r="G46" s="270"/>
      <c r="H46" s="270"/>
      <c r="I46" s="270"/>
      <c r="J46" s="270"/>
      <c r="K46" s="268"/>
    </row>
    <row r="47" spans="2:11" ht="15" customHeight="1">
      <c r="B47" s="271"/>
      <c r="C47" s="273"/>
      <c r="D47" s="273"/>
      <c r="E47" s="270" t="s">
        <v>381</v>
      </c>
      <c r="F47" s="270"/>
      <c r="G47" s="270"/>
      <c r="H47" s="270"/>
      <c r="I47" s="270"/>
      <c r="J47" s="270"/>
      <c r="K47" s="268"/>
    </row>
    <row r="48" spans="2:11" ht="15" customHeight="1">
      <c r="B48" s="271"/>
      <c r="C48" s="273"/>
      <c r="D48" s="273"/>
      <c r="E48" s="270" t="s">
        <v>382</v>
      </c>
      <c r="F48" s="270"/>
      <c r="G48" s="270"/>
      <c r="H48" s="270"/>
      <c r="I48" s="270"/>
      <c r="J48" s="270"/>
      <c r="K48" s="268"/>
    </row>
    <row r="49" spans="2:11" ht="15" customHeight="1">
      <c r="B49" s="271"/>
      <c r="C49" s="273"/>
      <c r="D49" s="270" t="s">
        <v>383</v>
      </c>
      <c r="E49" s="270"/>
      <c r="F49" s="270"/>
      <c r="G49" s="270"/>
      <c r="H49" s="270"/>
      <c r="I49" s="270"/>
      <c r="J49" s="270"/>
      <c r="K49" s="268"/>
    </row>
    <row r="50" spans="2:11" ht="25.5" customHeight="1">
      <c r="B50" s="266"/>
      <c r="C50" s="267" t="s">
        <v>384</v>
      </c>
      <c r="D50" s="267"/>
      <c r="E50" s="267"/>
      <c r="F50" s="267"/>
      <c r="G50" s="267"/>
      <c r="H50" s="267"/>
      <c r="I50" s="267"/>
      <c r="J50" s="267"/>
      <c r="K50" s="268"/>
    </row>
    <row r="51" spans="2:11" ht="5.25" customHeight="1">
      <c r="B51" s="266"/>
      <c r="C51" s="269"/>
      <c r="D51" s="269"/>
      <c r="E51" s="269"/>
      <c r="F51" s="269"/>
      <c r="G51" s="269"/>
      <c r="H51" s="269"/>
      <c r="I51" s="269"/>
      <c r="J51" s="269"/>
      <c r="K51" s="268"/>
    </row>
    <row r="52" spans="2:11" ht="15" customHeight="1">
      <c r="B52" s="266"/>
      <c r="C52" s="270" t="s">
        <v>385</v>
      </c>
      <c r="D52" s="270"/>
      <c r="E52" s="270"/>
      <c r="F52" s="270"/>
      <c r="G52" s="270"/>
      <c r="H52" s="270"/>
      <c r="I52" s="270"/>
      <c r="J52" s="270"/>
      <c r="K52" s="268"/>
    </row>
    <row r="53" spans="2:11" ht="15" customHeight="1">
      <c r="B53" s="266"/>
      <c r="C53" s="270" t="s">
        <v>386</v>
      </c>
      <c r="D53" s="270"/>
      <c r="E53" s="270"/>
      <c r="F53" s="270"/>
      <c r="G53" s="270"/>
      <c r="H53" s="270"/>
      <c r="I53" s="270"/>
      <c r="J53" s="270"/>
      <c r="K53" s="268"/>
    </row>
    <row r="54" spans="2:11" ht="12.75" customHeight="1">
      <c r="B54" s="266"/>
      <c r="C54" s="272"/>
      <c r="D54" s="272"/>
      <c r="E54" s="272"/>
      <c r="F54" s="272"/>
      <c r="G54" s="272"/>
      <c r="H54" s="272"/>
      <c r="I54" s="272"/>
      <c r="J54" s="272"/>
      <c r="K54" s="268"/>
    </row>
    <row r="55" spans="2:11" ht="15" customHeight="1">
      <c r="B55" s="266"/>
      <c r="C55" s="270" t="s">
        <v>387</v>
      </c>
      <c r="D55" s="270"/>
      <c r="E55" s="270"/>
      <c r="F55" s="270"/>
      <c r="G55" s="270"/>
      <c r="H55" s="270"/>
      <c r="I55" s="270"/>
      <c r="J55" s="270"/>
      <c r="K55" s="268"/>
    </row>
    <row r="56" spans="2:11" ht="15" customHeight="1">
      <c r="B56" s="266"/>
      <c r="C56" s="273"/>
      <c r="D56" s="270" t="s">
        <v>388</v>
      </c>
      <c r="E56" s="270"/>
      <c r="F56" s="270"/>
      <c r="G56" s="270"/>
      <c r="H56" s="270"/>
      <c r="I56" s="270"/>
      <c r="J56" s="270"/>
      <c r="K56" s="268"/>
    </row>
    <row r="57" spans="2:11" ht="15" customHeight="1">
      <c r="B57" s="266"/>
      <c r="C57" s="273"/>
      <c r="D57" s="270" t="s">
        <v>389</v>
      </c>
      <c r="E57" s="270"/>
      <c r="F57" s="270"/>
      <c r="G57" s="270"/>
      <c r="H57" s="270"/>
      <c r="I57" s="270"/>
      <c r="J57" s="270"/>
      <c r="K57" s="268"/>
    </row>
    <row r="58" spans="2:11" ht="15" customHeight="1">
      <c r="B58" s="266"/>
      <c r="C58" s="273"/>
      <c r="D58" s="270" t="s">
        <v>390</v>
      </c>
      <c r="E58" s="270"/>
      <c r="F58" s="270"/>
      <c r="G58" s="270"/>
      <c r="H58" s="270"/>
      <c r="I58" s="270"/>
      <c r="J58" s="270"/>
      <c r="K58" s="268"/>
    </row>
    <row r="59" spans="2:11" ht="15" customHeight="1">
      <c r="B59" s="266"/>
      <c r="C59" s="273"/>
      <c r="D59" s="270" t="s">
        <v>391</v>
      </c>
      <c r="E59" s="270"/>
      <c r="F59" s="270"/>
      <c r="G59" s="270"/>
      <c r="H59" s="270"/>
      <c r="I59" s="270"/>
      <c r="J59" s="270"/>
      <c r="K59" s="268"/>
    </row>
    <row r="60" spans="2:11" ht="15" customHeight="1">
      <c r="B60" s="266"/>
      <c r="C60" s="273"/>
      <c r="D60" s="276" t="s">
        <v>392</v>
      </c>
      <c r="E60" s="276"/>
      <c r="F60" s="276"/>
      <c r="G60" s="276"/>
      <c r="H60" s="276"/>
      <c r="I60" s="276"/>
      <c r="J60" s="276"/>
      <c r="K60" s="268"/>
    </row>
    <row r="61" spans="2:11" ht="15" customHeight="1">
      <c r="B61" s="266"/>
      <c r="C61" s="273"/>
      <c r="D61" s="270" t="s">
        <v>393</v>
      </c>
      <c r="E61" s="270"/>
      <c r="F61" s="270"/>
      <c r="G61" s="270"/>
      <c r="H61" s="270"/>
      <c r="I61" s="270"/>
      <c r="J61" s="270"/>
      <c r="K61" s="268"/>
    </row>
    <row r="62" spans="2:11" ht="12.75" customHeight="1">
      <c r="B62" s="266"/>
      <c r="C62" s="273"/>
      <c r="D62" s="273"/>
      <c r="E62" s="277"/>
      <c r="F62" s="273"/>
      <c r="G62" s="273"/>
      <c r="H62" s="273"/>
      <c r="I62" s="273"/>
      <c r="J62" s="273"/>
      <c r="K62" s="268"/>
    </row>
    <row r="63" spans="2:11" ht="15" customHeight="1">
      <c r="B63" s="266"/>
      <c r="C63" s="273"/>
      <c r="D63" s="270" t="s">
        <v>394</v>
      </c>
      <c r="E63" s="270"/>
      <c r="F63" s="270"/>
      <c r="G63" s="270"/>
      <c r="H63" s="270"/>
      <c r="I63" s="270"/>
      <c r="J63" s="270"/>
      <c r="K63" s="268"/>
    </row>
    <row r="64" spans="2:11" ht="15" customHeight="1">
      <c r="B64" s="266"/>
      <c r="C64" s="273"/>
      <c r="D64" s="276" t="s">
        <v>395</v>
      </c>
      <c r="E64" s="276"/>
      <c r="F64" s="276"/>
      <c r="G64" s="276"/>
      <c r="H64" s="276"/>
      <c r="I64" s="276"/>
      <c r="J64" s="276"/>
      <c r="K64" s="268"/>
    </row>
    <row r="65" spans="2:11" ht="15" customHeight="1">
      <c r="B65" s="266"/>
      <c r="C65" s="273"/>
      <c r="D65" s="270" t="s">
        <v>396</v>
      </c>
      <c r="E65" s="270"/>
      <c r="F65" s="270"/>
      <c r="G65" s="270"/>
      <c r="H65" s="270"/>
      <c r="I65" s="270"/>
      <c r="J65" s="270"/>
      <c r="K65" s="268"/>
    </row>
    <row r="66" spans="2:11" ht="15" customHeight="1">
      <c r="B66" s="266"/>
      <c r="C66" s="273"/>
      <c r="D66" s="270" t="s">
        <v>397</v>
      </c>
      <c r="E66" s="270"/>
      <c r="F66" s="270"/>
      <c r="G66" s="270"/>
      <c r="H66" s="270"/>
      <c r="I66" s="270"/>
      <c r="J66" s="270"/>
      <c r="K66" s="268"/>
    </row>
    <row r="67" spans="2:11" ht="15" customHeight="1">
      <c r="B67" s="266"/>
      <c r="C67" s="273"/>
      <c r="D67" s="270" t="s">
        <v>398</v>
      </c>
      <c r="E67" s="270"/>
      <c r="F67" s="270"/>
      <c r="G67" s="270"/>
      <c r="H67" s="270"/>
      <c r="I67" s="270"/>
      <c r="J67" s="270"/>
      <c r="K67" s="268"/>
    </row>
    <row r="68" spans="2:11" ht="15" customHeight="1">
      <c r="B68" s="266"/>
      <c r="C68" s="273"/>
      <c r="D68" s="270" t="s">
        <v>399</v>
      </c>
      <c r="E68" s="270"/>
      <c r="F68" s="270"/>
      <c r="G68" s="270"/>
      <c r="H68" s="270"/>
      <c r="I68" s="270"/>
      <c r="J68" s="270"/>
      <c r="K68" s="268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287" t="s">
        <v>335</v>
      </c>
      <c r="D73" s="287"/>
      <c r="E73" s="287"/>
      <c r="F73" s="287"/>
      <c r="G73" s="287"/>
      <c r="H73" s="287"/>
      <c r="I73" s="287"/>
      <c r="J73" s="287"/>
      <c r="K73" s="288"/>
    </row>
    <row r="74" spans="2:11" ht="17.25" customHeight="1">
      <c r="B74" s="286"/>
      <c r="C74" s="289" t="s">
        <v>400</v>
      </c>
      <c r="D74" s="289"/>
      <c r="E74" s="289"/>
      <c r="F74" s="289" t="s">
        <v>401</v>
      </c>
      <c r="G74" s="290"/>
      <c r="H74" s="289" t="s">
        <v>100</v>
      </c>
      <c r="I74" s="289" t="s">
        <v>52</v>
      </c>
      <c r="J74" s="289" t="s">
        <v>402</v>
      </c>
      <c r="K74" s="288"/>
    </row>
    <row r="75" spans="2:11" ht="17.25" customHeight="1">
      <c r="B75" s="286"/>
      <c r="C75" s="291" t="s">
        <v>403</v>
      </c>
      <c r="D75" s="291"/>
      <c r="E75" s="291"/>
      <c r="F75" s="292" t="s">
        <v>404</v>
      </c>
      <c r="G75" s="293"/>
      <c r="H75" s="291"/>
      <c r="I75" s="291"/>
      <c r="J75" s="291" t="s">
        <v>405</v>
      </c>
      <c r="K75" s="288"/>
    </row>
    <row r="76" spans="2:11" ht="5.25" customHeight="1">
      <c r="B76" s="286"/>
      <c r="C76" s="294"/>
      <c r="D76" s="294"/>
      <c r="E76" s="294"/>
      <c r="F76" s="294"/>
      <c r="G76" s="295"/>
      <c r="H76" s="294"/>
      <c r="I76" s="294"/>
      <c r="J76" s="294"/>
      <c r="K76" s="288"/>
    </row>
    <row r="77" spans="2:11" ht="15" customHeight="1">
      <c r="B77" s="286"/>
      <c r="C77" s="275" t="s">
        <v>48</v>
      </c>
      <c r="D77" s="294"/>
      <c r="E77" s="294"/>
      <c r="F77" s="296" t="s">
        <v>406</v>
      </c>
      <c r="G77" s="295"/>
      <c r="H77" s="275" t="s">
        <v>407</v>
      </c>
      <c r="I77" s="275" t="s">
        <v>408</v>
      </c>
      <c r="J77" s="275">
        <v>20</v>
      </c>
      <c r="K77" s="288"/>
    </row>
    <row r="78" spans="2:11" ht="15" customHeight="1">
      <c r="B78" s="286"/>
      <c r="C78" s="275" t="s">
        <v>409</v>
      </c>
      <c r="D78" s="275"/>
      <c r="E78" s="275"/>
      <c r="F78" s="296" t="s">
        <v>406</v>
      </c>
      <c r="G78" s="295"/>
      <c r="H78" s="275" t="s">
        <v>410</v>
      </c>
      <c r="I78" s="275" t="s">
        <v>408</v>
      </c>
      <c r="J78" s="275">
        <v>120</v>
      </c>
      <c r="K78" s="288"/>
    </row>
    <row r="79" spans="2:11" ht="15" customHeight="1">
      <c r="B79" s="297"/>
      <c r="C79" s="275" t="s">
        <v>411</v>
      </c>
      <c r="D79" s="275"/>
      <c r="E79" s="275"/>
      <c r="F79" s="296" t="s">
        <v>412</v>
      </c>
      <c r="G79" s="295"/>
      <c r="H79" s="275" t="s">
        <v>413</v>
      </c>
      <c r="I79" s="275" t="s">
        <v>408</v>
      </c>
      <c r="J79" s="275">
        <v>50</v>
      </c>
      <c r="K79" s="288"/>
    </row>
    <row r="80" spans="2:11" ht="15" customHeight="1">
      <c r="B80" s="297"/>
      <c r="C80" s="275" t="s">
        <v>414</v>
      </c>
      <c r="D80" s="275"/>
      <c r="E80" s="275"/>
      <c r="F80" s="296" t="s">
        <v>406</v>
      </c>
      <c r="G80" s="295"/>
      <c r="H80" s="275" t="s">
        <v>415</v>
      </c>
      <c r="I80" s="275" t="s">
        <v>416</v>
      </c>
      <c r="J80" s="275"/>
      <c r="K80" s="288"/>
    </row>
    <row r="81" spans="2:11" ht="15" customHeight="1">
      <c r="B81" s="297"/>
      <c r="C81" s="298" t="s">
        <v>417</v>
      </c>
      <c r="D81" s="298"/>
      <c r="E81" s="298"/>
      <c r="F81" s="299" t="s">
        <v>412</v>
      </c>
      <c r="G81" s="298"/>
      <c r="H81" s="298" t="s">
        <v>418</v>
      </c>
      <c r="I81" s="298" t="s">
        <v>408</v>
      </c>
      <c r="J81" s="298">
        <v>15</v>
      </c>
      <c r="K81" s="288"/>
    </row>
    <row r="82" spans="2:11" ht="15" customHeight="1">
      <c r="B82" s="297"/>
      <c r="C82" s="298" t="s">
        <v>419</v>
      </c>
      <c r="D82" s="298"/>
      <c r="E82" s="298"/>
      <c r="F82" s="299" t="s">
        <v>412</v>
      </c>
      <c r="G82" s="298"/>
      <c r="H82" s="298" t="s">
        <v>420</v>
      </c>
      <c r="I82" s="298" t="s">
        <v>408</v>
      </c>
      <c r="J82" s="298">
        <v>15</v>
      </c>
      <c r="K82" s="288"/>
    </row>
    <row r="83" spans="2:11" ht="15" customHeight="1">
      <c r="B83" s="297"/>
      <c r="C83" s="298" t="s">
        <v>421</v>
      </c>
      <c r="D83" s="298"/>
      <c r="E83" s="298"/>
      <c r="F83" s="299" t="s">
        <v>412</v>
      </c>
      <c r="G83" s="298"/>
      <c r="H83" s="298" t="s">
        <v>422</v>
      </c>
      <c r="I83" s="298" t="s">
        <v>408</v>
      </c>
      <c r="J83" s="298">
        <v>20</v>
      </c>
      <c r="K83" s="288"/>
    </row>
    <row r="84" spans="2:11" ht="15" customHeight="1">
      <c r="B84" s="297"/>
      <c r="C84" s="298" t="s">
        <v>423</v>
      </c>
      <c r="D84" s="298"/>
      <c r="E84" s="298"/>
      <c r="F84" s="299" t="s">
        <v>412</v>
      </c>
      <c r="G84" s="298"/>
      <c r="H84" s="298" t="s">
        <v>424</v>
      </c>
      <c r="I84" s="298" t="s">
        <v>408</v>
      </c>
      <c r="J84" s="298">
        <v>20</v>
      </c>
      <c r="K84" s="288"/>
    </row>
    <row r="85" spans="2:11" ht="15" customHeight="1">
      <c r="B85" s="297"/>
      <c r="C85" s="275" t="s">
        <v>425</v>
      </c>
      <c r="D85" s="275"/>
      <c r="E85" s="275"/>
      <c r="F85" s="296" t="s">
        <v>412</v>
      </c>
      <c r="G85" s="295"/>
      <c r="H85" s="275" t="s">
        <v>426</v>
      </c>
      <c r="I85" s="275" t="s">
        <v>408</v>
      </c>
      <c r="J85" s="275">
        <v>50</v>
      </c>
      <c r="K85" s="288"/>
    </row>
    <row r="86" spans="2:11" ht="15" customHeight="1">
      <c r="B86" s="297"/>
      <c r="C86" s="275" t="s">
        <v>427</v>
      </c>
      <c r="D86" s="275"/>
      <c r="E86" s="275"/>
      <c r="F86" s="296" t="s">
        <v>412</v>
      </c>
      <c r="G86" s="295"/>
      <c r="H86" s="275" t="s">
        <v>428</v>
      </c>
      <c r="I86" s="275" t="s">
        <v>408</v>
      </c>
      <c r="J86" s="275">
        <v>20</v>
      </c>
      <c r="K86" s="288"/>
    </row>
    <row r="87" spans="2:11" ht="15" customHeight="1">
      <c r="B87" s="297"/>
      <c r="C87" s="275" t="s">
        <v>429</v>
      </c>
      <c r="D87" s="275"/>
      <c r="E87" s="275"/>
      <c r="F87" s="296" t="s">
        <v>412</v>
      </c>
      <c r="G87" s="295"/>
      <c r="H87" s="275" t="s">
        <v>430</v>
      </c>
      <c r="I87" s="275" t="s">
        <v>408</v>
      </c>
      <c r="J87" s="275">
        <v>20</v>
      </c>
      <c r="K87" s="288"/>
    </row>
    <row r="88" spans="2:11" ht="15" customHeight="1">
      <c r="B88" s="297"/>
      <c r="C88" s="275" t="s">
        <v>431</v>
      </c>
      <c r="D88" s="275"/>
      <c r="E88" s="275"/>
      <c r="F88" s="296" t="s">
        <v>412</v>
      </c>
      <c r="G88" s="295"/>
      <c r="H88" s="275" t="s">
        <v>432</v>
      </c>
      <c r="I88" s="275" t="s">
        <v>408</v>
      </c>
      <c r="J88" s="275">
        <v>50</v>
      </c>
      <c r="K88" s="288"/>
    </row>
    <row r="89" spans="2:11" ht="15" customHeight="1">
      <c r="B89" s="297"/>
      <c r="C89" s="275" t="s">
        <v>433</v>
      </c>
      <c r="D89" s="275"/>
      <c r="E89" s="275"/>
      <c r="F89" s="296" t="s">
        <v>412</v>
      </c>
      <c r="G89" s="295"/>
      <c r="H89" s="275" t="s">
        <v>433</v>
      </c>
      <c r="I89" s="275" t="s">
        <v>408</v>
      </c>
      <c r="J89" s="275">
        <v>50</v>
      </c>
      <c r="K89" s="288"/>
    </row>
    <row r="90" spans="2:11" ht="15" customHeight="1">
      <c r="B90" s="297"/>
      <c r="C90" s="275" t="s">
        <v>106</v>
      </c>
      <c r="D90" s="275"/>
      <c r="E90" s="275"/>
      <c r="F90" s="296" t="s">
        <v>412</v>
      </c>
      <c r="G90" s="295"/>
      <c r="H90" s="275" t="s">
        <v>434</v>
      </c>
      <c r="I90" s="275" t="s">
        <v>408</v>
      </c>
      <c r="J90" s="275">
        <v>255</v>
      </c>
      <c r="K90" s="288"/>
    </row>
    <row r="91" spans="2:11" ht="15" customHeight="1">
      <c r="B91" s="297"/>
      <c r="C91" s="275" t="s">
        <v>435</v>
      </c>
      <c r="D91" s="275"/>
      <c r="E91" s="275"/>
      <c r="F91" s="296" t="s">
        <v>406</v>
      </c>
      <c r="G91" s="295"/>
      <c r="H91" s="275" t="s">
        <v>436</v>
      </c>
      <c r="I91" s="275" t="s">
        <v>437</v>
      </c>
      <c r="J91" s="275"/>
      <c r="K91" s="288"/>
    </row>
    <row r="92" spans="2:11" ht="15" customHeight="1">
      <c r="B92" s="297"/>
      <c r="C92" s="275" t="s">
        <v>438</v>
      </c>
      <c r="D92" s="275"/>
      <c r="E92" s="275"/>
      <c r="F92" s="296" t="s">
        <v>406</v>
      </c>
      <c r="G92" s="295"/>
      <c r="H92" s="275" t="s">
        <v>439</v>
      </c>
      <c r="I92" s="275" t="s">
        <v>440</v>
      </c>
      <c r="J92" s="275"/>
      <c r="K92" s="288"/>
    </row>
    <row r="93" spans="2:11" ht="15" customHeight="1">
      <c r="B93" s="297"/>
      <c r="C93" s="275" t="s">
        <v>441</v>
      </c>
      <c r="D93" s="275"/>
      <c r="E93" s="275"/>
      <c r="F93" s="296" t="s">
        <v>406</v>
      </c>
      <c r="G93" s="295"/>
      <c r="H93" s="275" t="s">
        <v>441</v>
      </c>
      <c r="I93" s="275" t="s">
        <v>440</v>
      </c>
      <c r="J93" s="275"/>
      <c r="K93" s="288"/>
    </row>
    <row r="94" spans="2:11" ht="15" customHeight="1">
      <c r="B94" s="297"/>
      <c r="C94" s="275" t="s">
        <v>33</v>
      </c>
      <c r="D94" s="275"/>
      <c r="E94" s="275"/>
      <c r="F94" s="296" t="s">
        <v>406</v>
      </c>
      <c r="G94" s="295"/>
      <c r="H94" s="275" t="s">
        <v>442</v>
      </c>
      <c r="I94" s="275" t="s">
        <v>440</v>
      </c>
      <c r="J94" s="275"/>
      <c r="K94" s="288"/>
    </row>
    <row r="95" spans="2:11" ht="15" customHeight="1">
      <c r="B95" s="297"/>
      <c r="C95" s="275" t="s">
        <v>43</v>
      </c>
      <c r="D95" s="275"/>
      <c r="E95" s="275"/>
      <c r="F95" s="296" t="s">
        <v>406</v>
      </c>
      <c r="G95" s="295"/>
      <c r="H95" s="275" t="s">
        <v>443</v>
      </c>
      <c r="I95" s="275" t="s">
        <v>440</v>
      </c>
      <c r="J95" s="275"/>
      <c r="K95" s="288"/>
    </row>
    <row r="96" spans="2:11" ht="15" customHeight="1">
      <c r="B96" s="300"/>
      <c r="C96" s="301"/>
      <c r="D96" s="301"/>
      <c r="E96" s="301"/>
      <c r="F96" s="301"/>
      <c r="G96" s="301"/>
      <c r="H96" s="301"/>
      <c r="I96" s="301"/>
      <c r="J96" s="301"/>
      <c r="K96" s="302"/>
    </row>
    <row r="97" spans="2:11" ht="18.75" customHeight="1">
      <c r="B97" s="303"/>
      <c r="C97" s="304"/>
      <c r="D97" s="304"/>
      <c r="E97" s="304"/>
      <c r="F97" s="304"/>
      <c r="G97" s="304"/>
      <c r="H97" s="304"/>
      <c r="I97" s="304"/>
      <c r="J97" s="304"/>
      <c r="K97" s="303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287" t="s">
        <v>444</v>
      </c>
      <c r="D100" s="287"/>
      <c r="E100" s="287"/>
      <c r="F100" s="287"/>
      <c r="G100" s="287"/>
      <c r="H100" s="287"/>
      <c r="I100" s="287"/>
      <c r="J100" s="287"/>
      <c r="K100" s="288"/>
    </row>
    <row r="101" spans="2:11" ht="17.25" customHeight="1">
      <c r="B101" s="286"/>
      <c r="C101" s="289" t="s">
        <v>400</v>
      </c>
      <c r="D101" s="289"/>
      <c r="E101" s="289"/>
      <c r="F101" s="289" t="s">
        <v>401</v>
      </c>
      <c r="G101" s="290"/>
      <c r="H101" s="289" t="s">
        <v>100</v>
      </c>
      <c r="I101" s="289" t="s">
        <v>52</v>
      </c>
      <c r="J101" s="289" t="s">
        <v>402</v>
      </c>
      <c r="K101" s="288"/>
    </row>
    <row r="102" spans="2:11" ht="17.25" customHeight="1">
      <c r="B102" s="286"/>
      <c r="C102" s="291" t="s">
        <v>403</v>
      </c>
      <c r="D102" s="291"/>
      <c r="E102" s="291"/>
      <c r="F102" s="292" t="s">
        <v>404</v>
      </c>
      <c r="G102" s="293"/>
      <c r="H102" s="291"/>
      <c r="I102" s="291"/>
      <c r="J102" s="291" t="s">
        <v>405</v>
      </c>
      <c r="K102" s="288"/>
    </row>
    <row r="103" spans="2:11" ht="5.25" customHeight="1">
      <c r="B103" s="286"/>
      <c r="C103" s="289"/>
      <c r="D103" s="289"/>
      <c r="E103" s="289"/>
      <c r="F103" s="289"/>
      <c r="G103" s="305"/>
      <c r="H103" s="289"/>
      <c r="I103" s="289"/>
      <c r="J103" s="289"/>
      <c r="K103" s="288"/>
    </row>
    <row r="104" spans="2:11" ht="15" customHeight="1">
      <c r="B104" s="286"/>
      <c r="C104" s="275" t="s">
        <v>48</v>
      </c>
      <c r="D104" s="294"/>
      <c r="E104" s="294"/>
      <c r="F104" s="296" t="s">
        <v>406</v>
      </c>
      <c r="G104" s="305"/>
      <c r="H104" s="275" t="s">
        <v>445</v>
      </c>
      <c r="I104" s="275" t="s">
        <v>408</v>
      </c>
      <c r="J104" s="275">
        <v>20</v>
      </c>
      <c r="K104" s="288"/>
    </row>
    <row r="105" spans="2:11" ht="15" customHeight="1">
      <c r="B105" s="286"/>
      <c r="C105" s="275" t="s">
        <v>409</v>
      </c>
      <c r="D105" s="275"/>
      <c r="E105" s="275"/>
      <c r="F105" s="296" t="s">
        <v>406</v>
      </c>
      <c r="G105" s="275"/>
      <c r="H105" s="275" t="s">
        <v>445</v>
      </c>
      <c r="I105" s="275" t="s">
        <v>408</v>
      </c>
      <c r="J105" s="275">
        <v>120</v>
      </c>
      <c r="K105" s="288"/>
    </row>
    <row r="106" spans="2:11" ht="15" customHeight="1">
      <c r="B106" s="297"/>
      <c r="C106" s="275" t="s">
        <v>411</v>
      </c>
      <c r="D106" s="275"/>
      <c r="E106" s="275"/>
      <c r="F106" s="296" t="s">
        <v>412</v>
      </c>
      <c r="G106" s="275"/>
      <c r="H106" s="275" t="s">
        <v>445</v>
      </c>
      <c r="I106" s="275" t="s">
        <v>408</v>
      </c>
      <c r="J106" s="275">
        <v>50</v>
      </c>
      <c r="K106" s="288"/>
    </row>
    <row r="107" spans="2:11" ht="15" customHeight="1">
      <c r="B107" s="297"/>
      <c r="C107" s="275" t="s">
        <v>414</v>
      </c>
      <c r="D107" s="275"/>
      <c r="E107" s="275"/>
      <c r="F107" s="296" t="s">
        <v>406</v>
      </c>
      <c r="G107" s="275"/>
      <c r="H107" s="275" t="s">
        <v>445</v>
      </c>
      <c r="I107" s="275" t="s">
        <v>416</v>
      </c>
      <c r="J107" s="275"/>
      <c r="K107" s="288"/>
    </row>
    <row r="108" spans="2:11" ht="15" customHeight="1">
      <c r="B108" s="297"/>
      <c r="C108" s="275" t="s">
        <v>425</v>
      </c>
      <c r="D108" s="275"/>
      <c r="E108" s="275"/>
      <c r="F108" s="296" t="s">
        <v>412</v>
      </c>
      <c r="G108" s="275"/>
      <c r="H108" s="275" t="s">
        <v>445</v>
      </c>
      <c r="I108" s="275" t="s">
        <v>408</v>
      </c>
      <c r="J108" s="275">
        <v>50</v>
      </c>
      <c r="K108" s="288"/>
    </row>
    <row r="109" spans="2:11" ht="15" customHeight="1">
      <c r="B109" s="297"/>
      <c r="C109" s="275" t="s">
        <v>433</v>
      </c>
      <c r="D109" s="275"/>
      <c r="E109" s="275"/>
      <c r="F109" s="296" t="s">
        <v>412</v>
      </c>
      <c r="G109" s="275"/>
      <c r="H109" s="275" t="s">
        <v>445</v>
      </c>
      <c r="I109" s="275" t="s">
        <v>408</v>
      </c>
      <c r="J109" s="275">
        <v>50</v>
      </c>
      <c r="K109" s="288"/>
    </row>
    <row r="110" spans="2:11" ht="15" customHeight="1">
      <c r="B110" s="297"/>
      <c r="C110" s="275" t="s">
        <v>431</v>
      </c>
      <c r="D110" s="275"/>
      <c r="E110" s="275"/>
      <c r="F110" s="296" t="s">
        <v>412</v>
      </c>
      <c r="G110" s="275"/>
      <c r="H110" s="275" t="s">
        <v>445</v>
      </c>
      <c r="I110" s="275" t="s">
        <v>408</v>
      </c>
      <c r="J110" s="275">
        <v>50</v>
      </c>
      <c r="K110" s="288"/>
    </row>
    <row r="111" spans="2:11" ht="15" customHeight="1">
      <c r="B111" s="297"/>
      <c r="C111" s="275" t="s">
        <v>48</v>
      </c>
      <c r="D111" s="275"/>
      <c r="E111" s="275"/>
      <c r="F111" s="296" t="s">
        <v>406</v>
      </c>
      <c r="G111" s="275"/>
      <c r="H111" s="275" t="s">
        <v>446</v>
      </c>
      <c r="I111" s="275" t="s">
        <v>408</v>
      </c>
      <c r="J111" s="275">
        <v>20</v>
      </c>
      <c r="K111" s="288"/>
    </row>
    <row r="112" spans="2:11" ht="15" customHeight="1">
      <c r="B112" s="297"/>
      <c r="C112" s="275" t="s">
        <v>447</v>
      </c>
      <c r="D112" s="275"/>
      <c r="E112" s="275"/>
      <c r="F112" s="296" t="s">
        <v>406</v>
      </c>
      <c r="G112" s="275"/>
      <c r="H112" s="275" t="s">
        <v>448</v>
      </c>
      <c r="I112" s="275" t="s">
        <v>408</v>
      </c>
      <c r="J112" s="275">
        <v>120</v>
      </c>
      <c r="K112" s="288"/>
    </row>
    <row r="113" spans="2:11" ht="15" customHeight="1">
      <c r="B113" s="297"/>
      <c r="C113" s="275" t="s">
        <v>33</v>
      </c>
      <c r="D113" s="275"/>
      <c r="E113" s="275"/>
      <c r="F113" s="296" t="s">
        <v>406</v>
      </c>
      <c r="G113" s="275"/>
      <c r="H113" s="275" t="s">
        <v>449</v>
      </c>
      <c r="I113" s="275" t="s">
        <v>440</v>
      </c>
      <c r="J113" s="275"/>
      <c r="K113" s="288"/>
    </row>
    <row r="114" spans="2:11" ht="15" customHeight="1">
      <c r="B114" s="297"/>
      <c r="C114" s="275" t="s">
        <v>43</v>
      </c>
      <c r="D114" s="275"/>
      <c r="E114" s="275"/>
      <c r="F114" s="296" t="s">
        <v>406</v>
      </c>
      <c r="G114" s="275"/>
      <c r="H114" s="275" t="s">
        <v>450</v>
      </c>
      <c r="I114" s="275" t="s">
        <v>440</v>
      </c>
      <c r="J114" s="275"/>
      <c r="K114" s="288"/>
    </row>
    <row r="115" spans="2:11" ht="15" customHeight="1">
      <c r="B115" s="297"/>
      <c r="C115" s="275" t="s">
        <v>52</v>
      </c>
      <c r="D115" s="275"/>
      <c r="E115" s="275"/>
      <c r="F115" s="296" t="s">
        <v>406</v>
      </c>
      <c r="G115" s="275"/>
      <c r="H115" s="275" t="s">
        <v>451</v>
      </c>
      <c r="I115" s="275" t="s">
        <v>452</v>
      </c>
      <c r="J115" s="275"/>
      <c r="K115" s="288"/>
    </row>
    <row r="116" spans="2:11" ht="15" customHeight="1">
      <c r="B116" s="300"/>
      <c r="C116" s="306"/>
      <c r="D116" s="306"/>
      <c r="E116" s="306"/>
      <c r="F116" s="306"/>
      <c r="G116" s="306"/>
      <c r="H116" s="306"/>
      <c r="I116" s="306"/>
      <c r="J116" s="306"/>
      <c r="K116" s="302"/>
    </row>
    <row r="117" spans="2:11" ht="18.75" customHeight="1">
      <c r="B117" s="307"/>
      <c r="C117" s="272"/>
      <c r="D117" s="272"/>
      <c r="E117" s="272"/>
      <c r="F117" s="308"/>
      <c r="G117" s="272"/>
      <c r="H117" s="272"/>
      <c r="I117" s="272"/>
      <c r="J117" s="272"/>
      <c r="K117" s="307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9"/>
      <c r="C119" s="310"/>
      <c r="D119" s="310"/>
      <c r="E119" s="310"/>
      <c r="F119" s="310"/>
      <c r="G119" s="310"/>
      <c r="H119" s="310"/>
      <c r="I119" s="310"/>
      <c r="J119" s="310"/>
      <c r="K119" s="311"/>
    </row>
    <row r="120" spans="2:11" ht="45" customHeight="1">
      <c r="B120" s="312"/>
      <c r="C120" s="263" t="s">
        <v>453</v>
      </c>
      <c r="D120" s="263"/>
      <c r="E120" s="263"/>
      <c r="F120" s="263"/>
      <c r="G120" s="263"/>
      <c r="H120" s="263"/>
      <c r="I120" s="263"/>
      <c r="J120" s="263"/>
      <c r="K120" s="313"/>
    </row>
    <row r="121" spans="2:11" ht="17.25" customHeight="1">
      <c r="B121" s="314"/>
      <c r="C121" s="289" t="s">
        <v>400</v>
      </c>
      <c r="D121" s="289"/>
      <c r="E121" s="289"/>
      <c r="F121" s="289" t="s">
        <v>401</v>
      </c>
      <c r="G121" s="290"/>
      <c r="H121" s="289" t="s">
        <v>100</v>
      </c>
      <c r="I121" s="289" t="s">
        <v>52</v>
      </c>
      <c r="J121" s="289" t="s">
        <v>402</v>
      </c>
      <c r="K121" s="315"/>
    </row>
    <row r="122" spans="2:11" ht="17.25" customHeight="1">
      <c r="B122" s="314"/>
      <c r="C122" s="291" t="s">
        <v>403</v>
      </c>
      <c r="D122" s="291"/>
      <c r="E122" s="291"/>
      <c r="F122" s="292" t="s">
        <v>404</v>
      </c>
      <c r="G122" s="293"/>
      <c r="H122" s="291"/>
      <c r="I122" s="291"/>
      <c r="J122" s="291" t="s">
        <v>405</v>
      </c>
      <c r="K122" s="315"/>
    </row>
    <row r="123" spans="2:11" ht="5.25" customHeight="1">
      <c r="B123" s="316"/>
      <c r="C123" s="294"/>
      <c r="D123" s="294"/>
      <c r="E123" s="294"/>
      <c r="F123" s="294"/>
      <c r="G123" s="275"/>
      <c r="H123" s="294"/>
      <c r="I123" s="294"/>
      <c r="J123" s="294"/>
      <c r="K123" s="317"/>
    </row>
    <row r="124" spans="2:11" ht="15" customHeight="1">
      <c r="B124" s="316"/>
      <c r="C124" s="275" t="s">
        <v>409</v>
      </c>
      <c r="D124" s="294"/>
      <c r="E124" s="294"/>
      <c r="F124" s="296" t="s">
        <v>406</v>
      </c>
      <c r="G124" s="275"/>
      <c r="H124" s="275" t="s">
        <v>445</v>
      </c>
      <c r="I124" s="275" t="s">
        <v>408</v>
      </c>
      <c r="J124" s="275">
        <v>120</v>
      </c>
      <c r="K124" s="318"/>
    </row>
    <row r="125" spans="2:11" ht="15" customHeight="1">
      <c r="B125" s="316"/>
      <c r="C125" s="275" t="s">
        <v>454</v>
      </c>
      <c r="D125" s="275"/>
      <c r="E125" s="275"/>
      <c r="F125" s="296" t="s">
        <v>406</v>
      </c>
      <c r="G125" s="275"/>
      <c r="H125" s="275" t="s">
        <v>455</v>
      </c>
      <c r="I125" s="275" t="s">
        <v>408</v>
      </c>
      <c r="J125" s="275" t="s">
        <v>456</v>
      </c>
      <c r="K125" s="318"/>
    </row>
    <row r="126" spans="2:11" ht="15" customHeight="1">
      <c r="B126" s="316"/>
      <c r="C126" s="275" t="s">
        <v>355</v>
      </c>
      <c r="D126" s="275"/>
      <c r="E126" s="275"/>
      <c r="F126" s="296" t="s">
        <v>406</v>
      </c>
      <c r="G126" s="275"/>
      <c r="H126" s="275" t="s">
        <v>457</v>
      </c>
      <c r="I126" s="275" t="s">
        <v>408</v>
      </c>
      <c r="J126" s="275" t="s">
        <v>456</v>
      </c>
      <c r="K126" s="318"/>
    </row>
    <row r="127" spans="2:11" ht="15" customHeight="1">
      <c r="B127" s="316"/>
      <c r="C127" s="275" t="s">
        <v>417</v>
      </c>
      <c r="D127" s="275"/>
      <c r="E127" s="275"/>
      <c r="F127" s="296" t="s">
        <v>412</v>
      </c>
      <c r="G127" s="275"/>
      <c r="H127" s="275" t="s">
        <v>418</v>
      </c>
      <c r="I127" s="275" t="s">
        <v>408</v>
      </c>
      <c r="J127" s="275">
        <v>15</v>
      </c>
      <c r="K127" s="318"/>
    </row>
    <row r="128" spans="2:11" ht="15" customHeight="1">
      <c r="B128" s="316"/>
      <c r="C128" s="298" t="s">
        <v>419</v>
      </c>
      <c r="D128" s="298"/>
      <c r="E128" s="298"/>
      <c r="F128" s="299" t="s">
        <v>412</v>
      </c>
      <c r="G128" s="298"/>
      <c r="H128" s="298" t="s">
        <v>420</v>
      </c>
      <c r="I128" s="298" t="s">
        <v>408</v>
      </c>
      <c r="J128" s="298">
        <v>15</v>
      </c>
      <c r="K128" s="318"/>
    </row>
    <row r="129" spans="2:11" ht="15" customHeight="1">
      <c r="B129" s="316"/>
      <c r="C129" s="298" t="s">
        <v>421</v>
      </c>
      <c r="D129" s="298"/>
      <c r="E129" s="298"/>
      <c r="F129" s="299" t="s">
        <v>412</v>
      </c>
      <c r="G129" s="298"/>
      <c r="H129" s="298" t="s">
        <v>422</v>
      </c>
      <c r="I129" s="298" t="s">
        <v>408</v>
      </c>
      <c r="J129" s="298">
        <v>20</v>
      </c>
      <c r="K129" s="318"/>
    </row>
    <row r="130" spans="2:11" ht="15" customHeight="1">
      <c r="B130" s="316"/>
      <c r="C130" s="298" t="s">
        <v>423</v>
      </c>
      <c r="D130" s="298"/>
      <c r="E130" s="298"/>
      <c r="F130" s="299" t="s">
        <v>412</v>
      </c>
      <c r="G130" s="298"/>
      <c r="H130" s="298" t="s">
        <v>424</v>
      </c>
      <c r="I130" s="298" t="s">
        <v>408</v>
      </c>
      <c r="J130" s="298">
        <v>20</v>
      </c>
      <c r="K130" s="318"/>
    </row>
    <row r="131" spans="2:11" ht="15" customHeight="1">
      <c r="B131" s="316"/>
      <c r="C131" s="275" t="s">
        <v>411</v>
      </c>
      <c r="D131" s="275"/>
      <c r="E131" s="275"/>
      <c r="F131" s="296" t="s">
        <v>412</v>
      </c>
      <c r="G131" s="275"/>
      <c r="H131" s="275" t="s">
        <v>445</v>
      </c>
      <c r="I131" s="275" t="s">
        <v>408</v>
      </c>
      <c r="J131" s="275">
        <v>50</v>
      </c>
      <c r="K131" s="318"/>
    </row>
    <row r="132" spans="2:11" ht="15" customHeight="1">
      <c r="B132" s="316"/>
      <c r="C132" s="275" t="s">
        <v>425</v>
      </c>
      <c r="D132" s="275"/>
      <c r="E132" s="275"/>
      <c r="F132" s="296" t="s">
        <v>412</v>
      </c>
      <c r="G132" s="275"/>
      <c r="H132" s="275" t="s">
        <v>445</v>
      </c>
      <c r="I132" s="275" t="s">
        <v>408</v>
      </c>
      <c r="J132" s="275">
        <v>50</v>
      </c>
      <c r="K132" s="318"/>
    </row>
    <row r="133" spans="2:11" ht="15" customHeight="1">
      <c r="B133" s="316"/>
      <c r="C133" s="275" t="s">
        <v>431</v>
      </c>
      <c r="D133" s="275"/>
      <c r="E133" s="275"/>
      <c r="F133" s="296" t="s">
        <v>412</v>
      </c>
      <c r="G133" s="275"/>
      <c r="H133" s="275" t="s">
        <v>445</v>
      </c>
      <c r="I133" s="275" t="s">
        <v>408</v>
      </c>
      <c r="J133" s="275">
        <v>50</v>
      </c>
      <c r="K133" s="318"/>
    </row>
    <row r="134" spans="2:11" ht="15" customHeight="1">
      <c r="B134" s="316"/>
      <c r="C134" s="275" t="s">
        <v>433</v>
      </c>
      <c r="D134" s="275"/>
      <c r="E134" s="275"/>
      <c r="F134" s="296" t="s">
        <v>412</v>
      </c>
      <c r="G134" s="275"/>
      <c r="H134" s="275" t="s">
        <v>445</v>
      </c>
      <c r="I134" s="275" t="s">
        <v>408</v>
      </c>
      <c r="J134" s="275">
        <v>50</v>
      </c>
      <c r="K134" s="318"/>
    </row>
    <row r="135" spans="2:11" ht="15" customHeight="1">
      <c r="B135" s="316"/>
      <c r="C135" s="275" t="s">
        <v>106</v>
      </c>
      <c r="D135" s="275"/>
      <c r="E135" s="275"/>
      <c r="F135" s="296" t="s">
        <v>412</v>
      </c>
      <c r="G135" s="275"/>
      <c r="H135" s="275" t="s">
        <v>458</v>
      </c>
      <c r="I135" s="275" t="s">
        <v>408</v>
      </c>
      <c r="J135" s="275">
        <v>255</v>
      </c>
      <c r="K135" s="318"/>
    </row>
    <row r="136" spans="2:11" ht="15" customHeight="1">
      <c r="B136" s="316"/>
      <c r="C136" s="275" t="s">
        <v>435</v>
      </c>
      <c r="D136" s="275"/>
      <c r="E136" s="275"/>
      <c r="F136" s="296" t="s">
        <v>406</v>
      </c>
      <c r="G136" s="275"/>
      <c r="H136" s="275" t="s">
        <v>459</v>
      </c>
      <c r="I136" s="275" t="s">
        <v>437</v>
      </c>
      <c r="J136" s="275"/>
      <c r="K136" s="318"/>
    </row>
    <row r="137" spans="2:11" ht="15" customHeight="1">
      <c r="B137" s="316"/>
      <c r="C137" s="275" t="s">
        <v>438</v>
      </c>
      <c r="D137" s="275"/>
      <c r="E137" s="275"/>
      <c r="F137" s="296" t="s">
        <v>406</v>
      </c>
      <c r="G137" s="275"/>
      <c r="H137" s="275" t="s">
        <v>460</v>
      </c>
      <c r="I137" s="275" t="s">
        <v>440</v>
      </c>
      <c r="J137" s="275"/>
      <c r="K137" s="318"/>
    </row>
    <row r="138" spans="2:11" ht="15" customHeight="1">
      <c r="B138" s="316"/>
      <c r="C138" s="275" t="s">
        <v>441</v>
      </c>
      <c r="D138" s="275"/>
      <c r="E138" s="275"/>
      <c r="F138" s="296" t="s">
        <v>406</v>
      </c>
      <c r="G138" s="275"/>
      <c r="H138" s="275" t="s">
        <v>441</v>
      </c>
      <c r="I138" s="275" t="s">
        <v>440</v>
      </c>
      <c r="J138" s="275"/>
      <c r="K138" s="318"/>
    </row>
    <row r="139" spans="2:11" ht="15" customHeight="1">
      <c r="B139" s="316"/>
      <c r="C139" s="275" t="s">
        <v>33</v>
      </c>
      <c r="D139" s="275"/>
      <c r="E139" s="275"/>
      <c r="F139" s="296" t="s">
        <v>406</v>
      </c>
      <c r="G139" s="275"/>
      <c r="H139" s="275" t="s">
        <v>461</v>
      </c>
      <c r="I139" s="275" t="s">
        <v>440</v>
      </c>
      <c r="J139" s="275"/>
      <c r="K139" s="318"/>
    </row>
    <row r="140" spans="2:11" ht="15" customHeight="1">
      <c r="B140" s="316"/>
      <c r="C140" s="275" t="s">
        <v>462</v>
      </c>
      <c r="D140" s="275"/>
      <c r="E140" s="275"/>
      <c r="F140" s="296" t="s">
        <v>406</v>
      </c>
      <c r="G140" s="275"/>
      <c r="H140" s="275" t="s">
        <v>463</v>
      </c>
      <c r="I140" s="275" t="s">
        <v>440</v>
      </c>
      <c r="J140" s="275"/>
      <c r="K140" s="318"/>
    </row>
    <row r="141" spans="2:11" ht="15" customHeight="1">
      <c r="B141" s="319"/>
      <c r="C141" s="320"/>
      <c r="D141" s="320"/>
      <c r="E141" s="320"/>
      <c r="F141" s="320"/>
      <c r="G141" s="320"/>
      <c r="H141" s="320"/>
      <c r="I141" s="320"/>
      <c r="J141" s="320"/>
      <c r="K141" s="321"/>
    </row>
    <row r="142" spans="2:11" ht="18.75" customHeight="1">
      <c r="B142" s="272"/>
      <c r="C142" s="272"/>
      <c r="D142" s="272"/>
      <c r="E142" s="272"/>
      <c r="F142" s="308"/>
      <c r="G142" s="272"/>
      <c r="H142" s="272"/>
      <c r="I142" s="272"/>
      <c r="J142" s="272"/>
      <c r="K142" s="272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287" t="s">
        <v>464</v>
      </c>
      <c r="D145" s="287"/>
      <c r="E145" s="287"/>
      <c r="F145" s="287"/>
      <c r="G145" s="287"/>
      <c r="H145" s="287"/>
      <c r="I145" s="287"/>
      <c r="J145" s="287"/>
      <c r="K145" s="288"/>
    </row>
    <row r="146" spans="2:11" ht="17.25" customHeight="1">
      <c r="B146" s="286"/>
      <c r="C146" s="289" t="s">
        <v>400</v>
      </c>
      <c r="D146" s="289"/>
      <c r="E146" s="289"/>
      <c r="F146" s="289" t="s">
        <v>401</v>
      </c>
      <c r="G146" s="290"/>
      <c r="H146" s="289" t="s">
        <v>100</v>
      </c>
      <c r="I146" s="289" t="s">
        <v>52</v>
      </c>
      <c r="J146" s="289" t="s">
        <v>402</v>
      </c>
      <c r="K146" s="288"/>
    </row>
    <row r="147" spans="2:11" ht="17.25" customHeight="1">
      <c r="B147" s="286"/>
      <c r="C147" s="291" t="s">
        <v>403</v>
      </c>
      <c r="D147" s="291"/>
      <c r="E147" s="291"/>
      <c r="F147" s="292" t="s">
        <v>404</v>
      </c>
      <c r="G147" s="293"/>
      <c r="H147" s="291"/>
      <c r="I147" s="291"/>
      <c r="J147" s="291" t="s">
        <v>405</v>
      </c>
      <c r="K147" s="288"/>
    </row>
    <row r="148" spans="2:11" ht="5.25" customHeight="1">
      <c r="B148" s="297"/>
      <c r="C148" s="294"/>
      <c r="D148" s="294"/>
      <c r="E148" s="294"/>
      <c r="F148" s="294"/>
      <c r="G148" s="295"/>
      <c r="H148" s="294"/>
      <c r="I148" s="294"/>
      <c r="J148" s="294"/>
      <c r="K148" s="318"/>
    </row>
    <row r="149" spans="2:11" ht="15" customHeight="1">
      <c r="B149" s="297"/>
      <c r="C149" s="322" t="s">
        <v>409</v>
      </c>
      <c r="D149" s="275"/>
      <c r="E149" s="275"/>
      <c r="F149" s="323" t="s">
        <v>406</v>
      </c>
      <c r="G149" s="275"/>
      <c r="H149" s="322" t="s">
        <v>445</v>
      </c>
      <c r="I149" s="322" t="s">
        <v>408</v>
      </c>
      <c r="J149" s="322">
        <v>120</v>
      </c>
      <c r="K149" s="318"/>
    </row>
    <row r="150" spans="2:11" ht="15" customHeight="1">
      <c r="B150" s="297"/>
      <c r="C150" s="322" t="s">
        <v>454</v>
      </c>
      <c r="D150" s="275"/>
      <c r="E150" s="275"/>
      <c r="F150" s="323" t="s">
        <v>406</v>
      </c>
      <c r="G150" s="275"/>
      <c r="H150" s="322" t="s">
        <v>465</v>
      </c>
      <c r="I150" s="322" t="s">
        <v>408</v>
      </c>
      <c r="J150" s="322" t="s">
        <v>456</v>
      </c>
      <c r="K150" s="318"/>
    </row>
    <row r="151" spans="2:11" ht="15" customHeight="1">
      <c r="B151" s="297"/>
      <c r="C151" s="322" t="s">
        <v>355</v>
      </c>
      <c r="D151" s="275"/>
      <c r="E151" s="275"/>
      <c r="F151" s="323" t="s">
        <v>406</v>
      </c>
      <c r="G151" s="275"/>
      <c r="H151" s="322" t="s">
        <v>466</v>
      </c>
      <c r="I151" s="322" t="s">
        <v>408</v>
      </c>
      <c r="J151" s="322" t="s">
        <v>456</v>
      </c>
      <c r="K151" s="318"/>
    </row>
    <row r="152" spans="2:11" ht="15" customHeight="1">
      <c r="B152" s="297"/>
      <c r="C152" s="322" t="s">
        <v>411</v>
      </c>
      <c r="D152" s="275"/>
      <c r="E152" s="275"/>
      <c r="F152" s="323" t="s">
        <v>412</v>
      </c>
      <c r="G152" s="275"/>
      <c r="H152" s="322" t="s">
        <v>445</v>
      </c>
      <c r="I152" s="322" t="s">
        <v>408</v>
      </c>
      <c r="J152" s="322">
        <v>50</v>
      </c>
      <c r="K152" s="318"/>
    </row>
    <row r="153" spans="2:11" ht="15" customHeight="1">
      <c r="B153" s="297"/>
      <c r="C153" s="322" t="s">
        <v>414</v>
      </c>
      <c r="D153" s="275"/>
      <c r="E153" s="275"/>
      <c r="F153" s="323" t="s">
        <v>406</v>
      </c>
      <c r="G153" s="275"/>
      <c r="H153" s="322" t="s">
        <v>445</v>
      </c>
      <c r="I153" s="322" t="s">
        <v>416</v>
      </c>
      <c r="J153" s="322"/>
      <c r="K153" s="318"/>
    </row>
    <row r="154" spans="2:11" ht="15" customHeight="1">
      <c r="B154" s="297"/>
      <c r="C154" s="322" t="s">
        <v>425</v>
      </c>
      <c r="D154" s="275"/>
      <c r="E154" s="275"/>
      <c r="F154" s="323" t="s">
        <v>412</v>
      </c>
      <c r="G154" s="275"/>
      <c r="H154" s="322" t="s">
        <v>445</v>
      </c>
      <c r="I154" s="322" t="s">
        <v>408</v>
      </c>
      <c r="J154" s="322">
        <v>50</v>
      </c>
      <c r="K154" s="318"/>
    </row>
    <row r="155" spans="2:11" ht="15" customHeight="1">
      <c r="B155" s="297"/>
      <c r="C155" s="322" t="s">
        <v>433</v>
      </c>
      <c r="D155" s="275"/>
      <c r="E155" s="275"/>
      <c r="F155" s="323" t="s">
        <v>412</v>
      </c>
      <c r="G155" s="275"/>
      <c r="H155" s="322" t="s">
        <v>445</v>
      </c>
      <c r="I155" s="322" t="s">
        <v>408</v>
      </c>
      <c r="J155" s="322">
        <v>50</v>
      </c>
      <c r="K155" s="318"/>
    </row>
    <row r="156" spans="2:11" ht="15" customHeight="1">
      <c r="B156" s="297"/>
      <c r="C156" s="322" t="s">
        <v>431</v>
      </c>
      <c r="D156" s="275"/>
      <c r="E156" s="275"/>
      <c r="F156" s="323" t="s">
        <v>412</v>
      </c>
      <c r="G156" s="275"/>
      <c r="H156" s="322" t="s">
        <v>445</v>
      </c>
      <c r="I156" s="322" t="s">
        <v>408</v>
      </c>
      <c r="J156" s="322">
        <v>50</v>
      </c>
      <c r="K156" s="318"/>
    </row>
    <row r="157" spans="2:11" ht="15" customHeight="1">
      <c r="B157" s="297"/>
      <c r="C157" s="322" t="s">
        <v>84</v>
      </c>
      <c r="D157" s="275"/>
      <c r="E157" s="275"/>
      <c r="F157" s="323" t="s">
        <v>406</v>
      </c>
      <c r="G157" s="275"/>
      <c r="H157" s="322" t="s">
        <v>467</v>
      </c>
      <c r="I157" s="322" t="s">
        <v>408</v>
      </c>
      <c r="J157" s="322" t="s">
        <v>468</v>
      </c>
      <c r="K157" s="318"/>
    </row>
    <row r="158" spans="2:11" ht="15" customHeight="1">
      <c r="B158" s="297"/>
      <c r="C158" s="322" t="s">
        <v>469</v>
      </c>
      <c r="D158" s="275"/>
      <c r="E158" s="275"/>
      <c r="F158" s="323" t="s">
        <v>406</v>
      </c>
      <c r="G158" s="275"/>
      <c r="H158" s="322" t="s">
        <v>470</v>
      </c>
      <c r="I158" s="322" t="s">
        <v>440</v>
      </c>
      <c r="J158" s="322"/>
      <c r="K158" s="318"/>
    </row>
    <row r="159" spans="2:11" ht="15" customHeight="1">
      <c r="B159" s="324"/>
      <c r="C159" s="306"/>
      <c r="D159" s="306"/>
      <c r="E159" s="306"/>
      <c r="F159" s="306"/>
      <c r="G159" s="306"/>
      <c r="H159" s="306"/>
      <c r="I159" s="306"/>
      <c r="J159" s="306"/>
      <c r="K159" s="325"/>
    </row>
    <row r="160" spans="2:11" ht="18.75" customHeight="1">
      <c r="B160" s="272"/>
      <c r="C160" s="275"/>
      <c r="D160" s="275"/>
      <c r="E160" s="275"/>
      <c r="F160" s="296"/>
      <c r="G160" s="275"/>
      <c r="H160" s="275"/>
      <c r="I160" s="275"/>
      <c r="J160" s="275"/>
      <c r="K160" s="272"/>
    </row>
    <row r="161" spans="2:1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>
      <c r="B162" s="259"/>
      <c r="C162" s="260"/>
      <c r="D162" s="260"/>
      <c r="E162" s="260"/>
      <c r="F162" s="260"/>
      <c r="G162" s="260"/>
      <c r="H162" s="260"/>
      <c r="I162" s="260"/>
      <c r="J162" s="260"/>
      <c r="K162" s="261"/>
    </row>
    <row r="163" spans="2:11" ht="45" customHeight="1">
      <c r="B163" s="262"/>
      <c r="C163" s="263" t="s">
        <v>471</v>
      </c>
      <c r="D163" s="263"/>
      <c r="E163" s="263"/>
      <c r="F163" s="263"/>
      <c r="G163" s="263"/>
      <c r="H163" s="263"/>
      <c r="I163" s="263"/>
      <c r="J163" s="263"/>
      <c r="K163" s="264"/>
    </row>
    <row r="164" spans="2:11" ht="17.25" customHeight="1">
      <c r="B164" s="262"/>
      <c r="C164" s="289" t="s">
        <v>400</v>
      </c>
      <c r="D164" s="289"/>
      <c r="E164" s="289"/>
      <c r="F164" s="289" t="s">
        <v>401</v>
      </c>
      <c r="G164" s="326"/>
      <c r="H164" s="327" t="s">
        <v>100</v>
      </c>
      <c r="I164" s="327" t="s">
        <v>52</v>
      </c>
      <c r="J164" s="289" t="s">
        <v>402</v>
      </c>
      <c r="K164" s="264"/>
    </row>
    <row r="165" spans="2:11" ht="17.25" customHeight="1">
      <c r="B165" s="266"/>
      <c r="C165" s="291" t="s">
        <v>403</v>
      </c>
      <c r="D165" s="291"/>
      <c r="E165" s="291"/>
      <c r="F165" s="292" t="s">
        <v>404</v>
      </c>
      <c r="G165" s="328"/>
      <c r="H165" s="329"/>
      <c r="I165" s="329"/>
      <c r="J165" s="291" t="s">
        <v>405</v>
      </c>
      <c r="K165" s="268"/>
    </row>
    <row r="166" spans="2:11" ht="5.25" customHeight="1">
      <c r="B166" s="297"/>
      <c r="C166" s="294"/>
      <c r="D166" s="294"/>
      <c r="E166" s="294"/>
      <c r="F166" s="294"/>
      <c r="G166" s="295"/>
      <c r="H166" s="294"/>
      <c r="I166" s="294"/>
      <c r="J166" s="294"/>
      <c r="K166" s="318"/>
    </row>
    <row r="167" spans="2:11" ht="15" customHeight="1">
      <c r="B167" s="297"/>
      <c r="C167" s="275" t="s">
        <v>409</v>
      </c>
      <c r="D167" s="275"/>
      <c r="E167" s="275"/>
      <c r="F167" s="296" t="s">
        <v>406</v>
      </c>
      <c r="G167" s="275"/>
      <c r="H167" s="275" t="s">
        <v>445</v>
      </c>
      <c r="I167" s="275" t="s">
        <v>408</v>
      </c>
      <c r="J167" s="275">
        <v>120</v>
      </c>
      <c r="K167" s="318"/>
    </row>
    <row r="168" spans="2:11" ht="15" customHeight="1">
      <c r="B168" s="297"/>
      <c r="C168" s="275" t="s">
        <v>454</v>
      </c>
      <c r="D168" s="275"/>
      <c r="E168" s="275"/>
      <c r="F168" s="296" t="s">
        <v>406</v>
      </c>
      <c r="G168" s="275"/>
      <c r="H168" s="275" t="s">
        <v>455</v>
      </c>
      <c r="I168" s="275" t="s">
        <v>408</v>
      </c>
      <c r="J168" s="275" t="s">
        <v>456</v>
      </c>
      <c r="K168" s="318"/>
    </row>
    <row r="169" spans="2:11" ht="15" customHeight="1">
      <c r="B169" s="297"/>
      <c r="C169" s="275" t="s">
        <v>355</v>
      </c>
      <c r="D169" s="275"/>
      <c r="E169" s="275"/>
      <c r="F169" s="296" t="s">
        <v>406</v>
      </c>
      <c r="G169" s="275"/>
      <c r="H169" s="275" t="s">
        <v>472</v>
      </c>
      <c r="I169" s="275" t="s">
        <v>408</v>
      </c>
      <c r="J169" s="275" t="s">
        <v>456</v>
      </c>
      <c r="K169" s="318"/>
    </row>
    <row r="170" spans="2:11" ht="15" customHeight="1">
      <c r="B170" s="297"/>
      <c r="C170" s="275" t="s">
        <v>411</v>
      </c>
      <c r="D170" s="275"/>
      <c r="E170" s="275"/>
      <c r="F170" s="296" t="s">
        <v>412</v>
      </c>
      <c r="G170" s="275"/>
      <c r="H170" s="275" t="s">
        <v>472</v>
      </c>
      <c r="I170" s="275" t="s">
        <v>408</v>
      </c>
      <c r="J170" s="275">
        <v>50</v>
      </c>
      <c r="K170" s="318"/>
    </row>
    <row r="171" spans="2:11" ht="15" customHeight="1">
      <c r="B171" s="297"/>
      <c r="C171" s="275" t="s">
        <v>414</v>
      </c>
      <c r="D171" s="275"/>
      <c r="E171" s="275"/>
      <c r="F171" s="296" t="s">
        <v>406</v>
      </c>
      <c r="G171" s="275"/>
      <c r="H171" s="275" t="s">
        <v>472</v>
      </c>
      <c r="I171" s="275" t="s">
        <v>416</v>
      </c>
      <c r="J171" s="275"/>
      <c r="K171" s="318"/>
    </row>
    <row r="172" spans="2:11" ht="15" customHeight="1">
      <c r="B172" s="297"/>
      <c r="C172" s="275" t="s">
        <v>425</v>
      </c>
      <c r="D172" s="275"/>
      <c r="E172" s="275"/>
      <c r="F172" s="296" t="s">
        <v>412</v>
      </c>
      <c r="G172" s="275"/>
      <c r="H172" s="275" t="s">
        <v>472</v>
      </c>
      <c r="I172" s="275" t="s">
        <v>408</v>
      </c>
      <c r="J172" s="275">
        <v>50</v>
      </c>
      <c r="K172" s="318"/>
    </row>
    <row r="173" spans="2:11" ht="15" customHeight="1">
      <c r="B173" s="297"/>
      <c r="C173" s="275" t="s">
        <v>433</v>
      </c>
      <c r="D173" s="275"/>
      <c r="E173" s="275"/>
      <c r="F173" s="296" t="s">
        <v>412</v>
      </c>
      <c r="G173" s="275"/>
      <c r="H173" s="275" t="s">
        <v>472</v>
      </c>
      <c r="I173" s="275" t="s">
        <v>408</v>
      </c>
      <c r="J173" s="275">
        <v>50</v>
      </c>
      <c r="K173" s="318"/>
    </row>
    <row r="174" spans="2:11" ht="15" customHeight="1">
      <c r="B174" s="297"/>
      <c r="C174" s="275" t="s">
        <v>431</v>
      </c>
      <c r="D174" s="275"/>
      <c r="E174" s="275"/>
      <c r="F174" s="296" t="s">
        <v>412</v>
      </c>
      <c r="G174" s="275"/>
      <c r="H174" s="275" t="s">
        <v>472</v>
      </c>
      <c r="I174" s="275" t="s">
        <v>408</v>
      </c>
      <c r="J174" s="275">
        <v>50</v>
      </c>
      <c r="K174" s="318"/>
    </row>
    <row r="175" spans="2:11" ht="15" customHeight="1">
      <c r="B175" s="297"/>
      <c r="C175" s="275" t="s">
        <v>99</v>
      </c>
      <c r="D175" s="275"/>
      <c r="E175" s="275"/>
      <c r="F175" s="296" t="s">
        <v>406</v>
      </c>
      <c r="G175" s="275"/>
      <c r="H175" s="275" t="s">
        <v>473</v>
      </c>
      <c r="I175" s="275" t="s">
        <v>474</v>
      </c>
      <c r="J175" s="275"/>
      <c r="K175" s="318"/>
    </row>
    <row r="176" spans="2:11" ht="15" customHeight="1">
      <c r="B176" s="297"/>
      <c r="C176" s="275" t="s">
        <v>52</v>
      </c>
      <c r="D176" s="275"/>
      <c r="E176" s="275"/>
      <c r="F176" s="296" t="s">
        <v>406</v>
      </c>
      <c r="G176" s="275"/>
      <c r="H176" s="275" t="s">
        <v>475</v>
      </c>
      <c r="I176" s="275" t="s">
        <v>476</v>
      </c>
      <c r="J176" s="275">
        <v>1</v>
      </c>
      <c r="K176" s="318"/>
    </row>
    <row r="177" spans="2:11" ht="15" customHeight="1">
      <c r="B177" s="297"/>
      <c r="C177" s="275" t="s">
        <v>48</v>
      </c>
      <c r="D177" s="275"/>
      <c r="E177" s="275"/>
      <c r="F177" s="296" t="s">
        <v>406</v>
      </c>
      <c r="G177" s="275"/>
      <c r="H177" s="275" t="s">
        <v>477</v>
      </c>
      <c r="I177" s="275" t="s">
        <v>408</v>
      </c>
      <c r="J177" s="275">
        <v>20</v>
      </c>
      <c r="K177" s="318"/>
    </row>
    <row r="178" spans="2:11" ht="15" customHeight="1">
      <c r="B178" s="297"/>
      <c r="C178" s="275" t="s">
        <v>100</v>
      </c>
      <c r="D178" s="275"/>
      <c r="E178" s="275"/>
      <c r="F178" s="296" t="s">
        <v>406</v>
      </c>
      <c r="G178" s="275"/>
      <c r="H178" s="275" t="s">
        <v>478</v>
      </c>
      <c r="I178" s="275" t="s">
        <v>408</v>
      </c>
      <c r="J178" s="275">
        <v>255</v>
      </c>
      <c r="K178" s="318"/>
    </row>
    <row r="179" spans="2:11" ht="15" customHeight="1">
      <c r="B179" s="297"/>
      <c r="C179" s="275" t="s">
        <v>101</v>
      </c>
      <c r="D179" s="275"/>
      <c r="E179" s="275"/>
      <c r="F179" s="296" t="s">
        <v>406</v>
      </c>
      <c r="G179" s="275"/>
      <c r="H179" s="275" t="s">
        <v>371</v>
      </c>
      <c r="I179" s="275" t="s">
        <v>408</v>
      </c>
      <c r="J179" s="275">
        <v>10</v>
      </c>
      <c r="K179" s="318"/>
    </row>
    <row r="180" spans="2:11" ht="15" customHeight="1">
      <c r="B180" s="297"/>
      <c r="C180" s="275" t="s">
        <v>102</v>
      </c>
      <c r="D180" s="275"/>
      <c r="E180" s="275"/>
      <c r="F180" s="296" t="s">
        <v>406</v>
      </c>
      <c r="G180" s="275"/>
      <c r="H180" s="275" t="s">
        <v>479</v>
      </c>
      <c r="I180" s="275" t="s">
        <v>440</v>
      </c>
      <c r="J180" s="275"/>
      <c r="K180" s="318"/>
    </row>
    <row r="181" spans="2:11" ht="15" customHeight="1">
      <c r="B181" s="297"/>
      <c r="C181" s="275" t="s">
        <v>480</v>
      </c>
      <c r="D181" s="275"/>
      <c r="E181" s="275"/>
      <c r="F181" s="296" t="s">
        <v>406</v>
      </c>
      <c r="G181" s="275"/>
      <c r="H181" s="275" t="s">
        <v>481</v>
      </c>
      <c r="I181" s="275" t="s">
        <v>440</v>
      </c>
      <c r="J181" s="275"/>
      <c r="K181" s="318"/>
    </row>
    <row r="182" spans="2:11" ht="15" customHeight="1">
      <c r="B182" s="297"/>
      <c r="C182" s="275" t="s">
        <v>469</v>
      </c>
      <c r="D182" s="275"/>
      <c r="E182" s="275"/>
      <c r="F182" s="296" t="s">
        <v>406</v>
      </c>
      <c r="G182" s="275"/>
      <c r="H182" s="275" t="s">
        <v>482</v>
      </c>
      <c r="I182" s="275" t="s">
        <v>440</v>
      </c>
      <c r="J182" s="275"/>
      <c r="K182" s="318"/>
    </row>
    <row r="183" spans="2:11" ht="15" customHeight="1">
      <c r="B183" s="297"/>
      <c r="C183" s="275" t="s">
        <v>105</v>
      </c>
      <c r="D183" s="275"/>
      <c r="E183" s="275"/>
      <c r="F183" s="296" t="s">
        <v>412</v>
      </c>
      <c r="G183" s="275"/>
      <c r="H183" s="275" t="s">
        <v>483</v>
      </c>
      <c r="I183" s="275" t="s">
        <v>408</v>
      </c>
      <c r="J183" s="275">
        <v>50</v>
      </c>
      <c r="K183" s="318"/>
    </row>
    <row r="184" spans="2:11" ht="15" customHeight="1">
      <c r="B184" s="324"/>
      <c r="C184" s="306"/>
      <c r="D184" s="306"/>
      <c r="E184" s="306"/>
      <c r="F184" s="306"/>
      <c r="G184" s="306"/>
      <c r="H184" s="306"/>
      <c r="I184" s="306"/>
      <c r="J184" s="306"/>
      <c r="K184" s="325"/>
    </row>
    <row r="185" spans="2:11" ht="18.75" customHeight="1">
      <c r="B185" s="272"/>
      <c r="C185" s="275"/>
      <c r="D185" s="275"/>
      <c r="E185" s="275"/>
      <c r="F185" s="296"/>
      <c r="G185" s="275"/>
      <c r="H185" s="275"/>
      <c r="I185" s="275"/>
      <c r="J185" s="275"/>
      <c r="K185" s="272"/>
    </row>
    <row r="186" spans="2:11" ht="18.75" customHeight="1">
      <c r="B186" s="282"/>
      <c r="C186" s="282"/>
      <c r="D186" s="282"/>
      <c r="E186" s="282"/>
      <c r="F186" s="282"/>
      <c r="G186" s="282"/>
      <c r="H186" s="282"/>
      <c r="I186" s="282"/>
      <c r="J186" s="282"/>
      <c r="K186" s="282"/>
    </row>
    <row r="187" spans="2:11" ht="12">
      <c r="B187" s="259"/>
      <c r="C187" s="260"/>
      <c r="D187" s="260"/>
      <c r="E187" s="260"/>
      <c r="F187" s="260"/>
      <c r="G187" s="260"/>
      <c r="H187" s="260"/>
      <c r="I187" s="260"/>
      <c r="J187" s="260"/>
      <c r="K187" s="261"/>
    </row>
    <row r="188" spans="2:11" ht="21.75">
      <c r="B188" s="262"/>
      <c r="C188" s="263" t="s">
        <v>484</v>
      </c>
      <c r="D188" s="263"/>
      <c r="E188" s="263"/>
      <c r="F188" s="263"/>
      <c r="G188" s="263"/>
      <c r="H188" s="263"/>
      <c r="I188" s="263"/>
      <c r="J188" s="263"/>
      <c r="K188" s="264"/>
    </row>
    <row r="189" spans="2:11" ht="25.5" customHeight="1">
      <c r="B189" s="262"/>
      <c r="C189" s="330" t="s">
        <v>485</v>
      </c>
      <c r="D189" s="330"/>
      <c r="E189" s="330"/>
      <c r="F189" s="330" t="s">
        <v>486</v>
      </c>
      <c r="G189" s="331"/>
      <c r="H189" s="332" t="s">
        <v>487</v>
      </c>
      <c r="I189" s="332"/>
      <c r="J189" s="332"/>
      <c r="K189" s="264"/>
    </row>
    <row r="190" spans="2:11" ht="5.25" customHeight="1">
      <c r="B190" s="297"/>
      <c r="C190" s="294"/>
      <c r="D190" s="294"/>
      <c r="E190" s="294"/>
      <c r="F190" s="294"/>
      <c r="G190" s="275"/>
      <c r="H190" s="294"/>
      <c r="I190" s="294"/>
      <c r="J190" s="294"/>
      <c r="K190" s="318"/>
    </row>
    <row r="191" spans="2:11" ht="15" customHeight="1">
      <c r="B191" s="297"/>
      <c r="C191" s="275" t="s">
        <v>488</v>
      </c>
      <c r="D191" s="275"/>
      <c r="E191" s="275"/>
      <c r="F191" s="296" t="s">
        <v>38</v>
      </c>
      <c r="G191" s="275"/>
      <c r="H191" s="333" t="s">
        <v>489</v>
      </c>
      <c r="I191" s="333"/>
      <c r="J191" s="333"/>
      <c r="K191" s="318"/>
    </row>
    <row r="192" spans="2:11" ht="15" customHeight="1">
      <c r="B192" s="297"/>
      <c r="C192" s="303"/>
      <c r="D192" s="275"/>
      <c r="E192" s="275"/>
      <c r="F192" s="296" t="s">
        <v>39</v>
      </c>
      <c r="G192" s="275"/>
      <c r="H192" s="333" t="s">
        <v>490</v>
      </c>
      <c r="I192" s="333"/>
      <c r="J192" s="333"/>
      <c r="K192" s="318"/>
    </row>
    <row r="193" spans="2:11" ht="15" customHeight="1">
      <c r="B193" s="297"/>
      <c r="C193" s="303"/>
      <c r="D193" s="275"/>
      <c r="E193" s="275"/>
      <c r="F193" s="296" t="s">
        <v>42</v>
      </c>
      <c r="G193" s="275"/>
      <c r="H193" s="333" t="s">
        <v>491</v>
      </c>
      <c r="I193" s="333"/>
      <c r="J193" s="333"/>
      <c r="K193" s="318"/>
    </row>
    <row r="194" spans="2:11" ht="15" customHeight="1">
      <c r="B194" s="297"/>
      <c r="C194" s="275"/>
      <c r="D194" s="275"/>
      <c r="E194" s="275"/>
      <c r="F194" s="296" t="s">
        <v>40</v>
      </c>
      <c r="G194" s="275"/>
      <c r="H194" s="333" t="s">
        <v>492</v>
      </c>
      <c r="I194" s="333"/>
      <c r="J194" s="333"/>
      <c r="K194" s="318"/>
    </row>
    <row r="195" spans="2:11" ht="15" customHeight="1">
      <c r="B195" s="297"/>
      <c r="C195" s="275"/>
      <c r="D195" s="275"/>
      <c r="E195" s="275"/>
      <c r="F195" s="296" t="s">
        <v>41</v>
      </c>
      <c r="G195" s="275"/>
      <c r="H195" s="333" t="s">
        <v>493</v>
      </c>
      <c r="I195" s="333"/>
      <c r="J195" s="333"/>
      <c r="K195" s="318"/>
    </row>
    <row r="196" spans="2:11" ht="15" customHeight="1">
      <c r="B196" s="297"/>
      <c r="C196" s="275"/>
      <c r="D196" s="275"/>
      <c r="E196" s="275"/>
      <c r="F196" s="296"/>
      <c r="G196" s="275"/>
      <c r="H196" s="275"/>
      <c r="I196" s="275"/>
      <c r="J196" s="275"/>
      <c r="K196" s="318"/>
    </row>
    <row r="197" spans="2:11" ht="15" customHeight="1">
      <c r="B197" s="297"/>
      <c r="C197" s="275" t="s">
        <v>452</v>
      </c>
      <c r="D197" s="275"/>
      <c r="E197" s="275"/>
      <c r="F197" s="296" t="s">
        <v>72</v>
      </c>
      <c r="G197" s="275"/>
      <c r="H197" s="333" t="s">
        <v>494</v>
      </c>
      <c r="I197" s="333"/>
      <c r="J197" s="333"/>
      <c r="K197" s="318"/>
    </row>
    <row r="198" spans="2:11" ht="15" customHeight="1">
      <c r="B198" s="297"/>
      <c r="C198" s="303"/>
      <c r="D198" s="275"/>
      <c r="E198" s="275"/>
      <c r="F198" s="296" t="s">
        <v>349</v>
      </c>
      <c r="G198" s="275"/>
      <c r="H198" s="333" t="s">
        <v>350</v>
      </c>
      <c r="I198" s="333"/>
      <c r="J198" s="333"/>
      <c r="K198" s="318"/>
    </row>
    <row r="199" spans="2:11" ht="15" customHeight="1">
      <c r="B199" s="297"/>
      <c r="C199" s="275"/>
      <c r="D199" s="275"/>
      <c r="E199" s="275"/>
      <c r="F199" s="296" t="s">
        <v>347</v>
      </c>
      <c r="G199" s="275"/>
      <c r="H199" s="333" t="s">
        <v>495</v>
      </c>
      <c r="I199" s="333"/>
      <c r="J199" s="333"/>
      <c r="K199" s="318"/>
    </row>
    <row r="200" spans="2:11" ht="15" customHeight="1">
      <c r="B200" s="334"/>
      <c r="C200" s="303"/>
      <c r="D200" s="303"/>
      <c r="E200" s="303"/>
      <c r="F200" s="296" t="s">
        <v>351</v>
      </c>
      <c r="G200" s="281"/>
      <c r="H200" s="335" t="s">
        <v>352</v>
      </c>
      <c r="I200" s="335"/>
      <c r="J200" s="335"/>
      <c r="K200" s="336"/>
    </row>
    <row r="201" spans="2:11" ht="15" customHeight="1">
      <c r="B201" s="334"/>
      <c r="C201" s="303"/>
      <c r="D201" s="303"/>
      <c r="E201" s="303"/>
      <c r="F201" s="296" t="s">
        <v>353</v>
      </c>
      <c r="G201" s="281"/>
      <c r="H201" s="335" t="s">
        <v>496</v>
      </c>
      <c r="I201" s="335"/>
      <c r="J201" s="335"/>
      <c r="K201" s="336"/>
    </row>
    <row r="202" spans="2:11" ht="15" customHeight="1">
      <c r="B202" s="334"/>
      <c r="C202" s="303"/>
      <c r="D202" s="303"/>
      <c r="E202" s="303"/>
      <c r="F202" s="337"/>
      <c r="G202" s="281"/>
      <c r="H202" s="338"/>
      <c r="I202" s="338"/>
      <c r="J202" s="338"/>
      <c r="K202" s="336"/>
    </row>
    <row r="203" spans="2:11" ht="15" customHeight="1">
      <c r="B203" s="334"/>
      <c r="C203" s="275" t="s">
        <v>476</v>
      </c>
      <c r="D203" s="303"/>
      <c r="E203" s="303"/>
      <c r="F203" s="296">
        <v>1</v>
      </c>
      <c r="G203" s="281"/>
      <c r="H203" s="335" t="s">
        <v>497</v>
      </c>
      <c r="I203" s="335"/>
      <c r="J203" s="335"/>
      <c r="K203" s="336"/>
    </row>
    <row r="204" spans="2:11" ht="15" customHeight="1">
      <c r="B204" s="334"/>
      <c r="C204" s="303"/>
      <c r="D204" s="303"/>
      <c r="E204" s="303"/>
      <c r="F204" s="296">
        <v>2</v>
      </c>
      <c r="G204" s="281"/>
      <c r="H204" s="335" t="s">
        <v>498</v>
      </c>
      <c r="I204" s="335"/>
      <c r="J204" s="335"/>
      <c r="K204" s="336"/>
    </row>
    <row r="205" spans="2:11" ht="15" customHeight="1">
      <c r="B205" s="334"/>
      <c r="C205" s="303"/>
      <c r="D205" s="303"/>
      <c r="E205" s="303"/>
      <c r="F205" s="296">
        <v>3</v>
      </c>
      <c r="G205" s="281"/>
      <c r="H205" s="335" t="s">
        <v>499</v>
      </c>
      <c r="I205" s="335"/>
      <c r="J205" s="335"/>
      <c r="K205" s="336"/>
    </row>
    <row r="206" spans="2:11" ht="15" customHeight="1">
      <c r="B206" s="334"/>
      <c r="C206" s="303"/>
      <c r="D206" s="303"/>
      <c r="E206" s="303"/>
      <c r="F206" s="296">
        <v>4</v>
      </c>
      <c r="G206" s="281"/>
      <c r="H206" s="335" t="s">
        <v>500</v>
      </c>
      <c r="I206" s="335"/>
      <c r="J206" s="335"/>
      <c r="K206" s="336"/>
    </row>
    <row r="207" spans="2:11" ht="12.75" customHeight="1">
      <c r="B207" s="339"/>
      <c r="C207" s="340"/>
      <c r="D207" s="340"/>
      <c r="E207" s="340"/>
      <c r="F207" s="340"/>
      <c r="G207" s="340"/>
      <c r="H207" s="340"/>
      <c r="I207" s="340"/>
      <c r="J207" s="340"/>
      <c r="K207" s="341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</cp:lastModifiedBy>
  <dcterms:modified xsi:type="dcterms:W3CDTF">2015-04-16T07:45:46Z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