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Rekapitulace stavby" sheetId="1" r:id="rId1"/>
    <sheet name="01-01 - Stavební část" sheetId="2" r:id="rId2"/>
    <sheet name="01-02 - Vedlejší a ostatn..." sheetId="3" r:id="rId3"/>
  </sheets>
  <definedNames>
    <definedName name="_xlnm._FilterDatabase" localSheetId="1" hidden="1">'01-01 - Stavební část'!$C$128:$K$234</definedName>
    <definedName name="_xlnm._FilterDatabase" localSheetId="2" hidden="1">'01-02 - Vedlejší a ostatn...'!$C$122:$K$139</definedName>
    <definedName name="_xlnm.Print_Area" localSheetId="1">'01-01 - Stavební část'!$C$4:$J$76,'01-01 - Stavební část'!$C$82:$J$110,'01-01 - Stavební část'!$C$116:$J$234</definedName>
    <definedName name="_xlnm.Print_Area" localSheetId="2">'01-02 - Vedlejší a ostatn...'!$C$4:$J$76,'01-02 - Vedlejší a ostatn...'!$C$82:$J$104,'01-02 - Vedlejší a ostatn...'!$C$110:$J$139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'01-01 - Stavební část'!$128:$128</definedName>
    <definedName name="_xlnm.Print_Titles" localSheetId="2">'01-02 - Vedlejší a ostatn...'!$122:$122</definedName>
  </definedNames>
  <calcPr calcId="162913"/>
</workbook>
</file>

<file path=xl/sharedStrings.xml><?xml version="1.0" encoding="utf-8"?>
<sst xmlns="http://schemas.openxmlformats.org/spreadsheetml/2006/main" count="1877" uniqueCount="548">
  <si>
    <t>Export Komplet</t>
  </si>
  <si>
    <t/>
  </si>
  <si>
    <t>2.0</t>
  </si>
  <si>
    <t>ZAMOK</t>
  </si>
  <si>
    <t>False</t>
  </si>
  <si>
    <t>{9413654d-635a-4094-91a9-e41aafba6d51}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</si>
  <si>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</si>
  <si>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</si>
  <si>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</si>
  <si>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</si>
  <si>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</si>
  <si>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</si>
  <si>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</si>
  <si>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</si>
  <si>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</si>
  <si>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</si>
  <si>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</si>
  <si>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opěrné konstrukce mezi p.p.č. 1716-1 a 1716-4 - aktualizace II/23</t>
  </si>
  <si>
    <t>KSO:</t>
  </si>
  <si>
    <t>CC-CZ:</t>
  </si>
  <si>
    <t>Místo:</t>
  </si>
  <si>
    <t xml:space="preserve"> </t>
  </si>
  <si>
    <t>Datum:</t>
  </si>
  <si>
    <t>16. 1. 2023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</si>
  <si>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</si>
  <si>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</si>
  <si>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</si>
  <si>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</si>
  <si>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</si>
  <si>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</si>
  <si>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</si>
  <si>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</si>
  <si>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</si>
  <si>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</si>
  <si>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</si>
  <si>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</si>
  <si>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</si>
  <si>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</si>
  <si>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</si>
  <si>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</si>
  <si>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</si>
  <si>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</si>
  <si>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</si>
  <si>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</si>
  <si>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</si>
  <si>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</si>
  <si>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</si>
  <si>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</si>
  <si>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</si>
  <si>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</si>
  <si>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</si>
  <si>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</si>
  <si>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</si>
  <si>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</si>
  <si>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</si>
  <si>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</si>
  <si>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</si>
  <si>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</si>
  <si>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</si>
  <si>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</si>
  <si>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</si>
  <si>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</si>
  <si>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</si>
  <si>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</si>
  <si>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</si>
  <si>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</si>
  <si>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</si>
  <si>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</si>
  <si>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</si>
  <si>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</si>
  <si>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</si>
  <si>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</si>
  <si>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</si>
  <si>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</si>
  <si>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</si>
  <si>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</si>
  <si>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</si>
  <si>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</si>
  <si>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01-01</t>
  </si>
  <si>
    <t>Stavební část</t>
  </si>
  <si>
    <t>STA</t>
  </si>
  <si>
    <t>1</t>
  </si>
  <si>
    <t>{4509f176-cd3f-4f67-bdab-d97bf91b25e0}</t>
  </si>
  <si>
    <t>2</t>
  </si>
  <si>
    <t>01-02</t>
  </si>
  <si>
    <t>Vedlejší a ostatní náklady</t>
  </si>
  <si>
    <t>{5317d569-c3ff-4f5c-b0a6-4ce8d8319541}</t>
  </si>
  <si>
    <t>KRYCÍ LIST SOUPISU PRACÍ</t>
  </si>
  <si>
    <t>Objekt:</t>
  </si>
  <si>
    <t>01-01 -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</si>
  <si>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</si>
  <si>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</si>
  <si>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</si>
  <si>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</si>
  <si>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</si>
  <si>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</si>
  <si>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</si>
  <si>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</si>
  <si>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</si>
  <si>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</si>
  <si>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</si>
  <si>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</si>
  <si>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</si>
  <si>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</si>
  <si>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</si>
  <si>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</si>
  <si>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</si>
  <si>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</si>
  <si>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</si>
  <si>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</si>
  <si>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</si>
  <si>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</si>
  <si>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</si>
  <si>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</si>
  <si>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</si>
  <si>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</si>
  <si>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</si>
  <si>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</si>
  <si>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</si>
  <si>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</si>
  <si>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</si>
  <si>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</si>
  <si>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</si>
  <si>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</si>
  <si>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</si>
  <si>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</si>
  <si>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111211232</t>
  </si>
  <si>
    <t>Snesení listnatého klestu D přes 30 cm ve svahu do 1:3</t>
  </si>
  <si>
    <t>kus</t>
  </si>
  <si>
    <t>4</t>
  </si>
  <si>
    <t>-1472810245</t>
  </si>
  <si>
    <t>112151016</t>
  </si>
  <si>
    <t>Volné kácení stromů s rozřezáním a odvětvením D kmene přes 600 do 700 mm</t>
  </si>
  <si>
    <t>1456885787</t>
  </si>
  <si>
    <t>3</t>
  </si>
  <si>
    <t>112155225</t>
  </si>
  <si>
    <t>Štěpkování solitérních stromků a větví průměru kmene přes 500 do 700 mm s naložením</t>
  </si>
  <si>
    <t>-1689999211</t>
  </si>
  <si>
    <t>112201116</t>
  </si>
  <si>
    <t>Odstranění pařezů D přes 0,6 do 0,7 m v rovině a svahu do 1:5 s odklizením do 20 m a zasypáním jámy</t>
  </si>
  <si>
    <t>-72315680</t>
  </si>
  <si>
    <t>5</t>
  </si>
  <si>
    <t>119001412</t>
  </si>
  <si>
    <t>Dočasné zajištění potrubí betonového, ŽB nebo kameninového DN přes 200 do 500 mm</t>
  </si>
  <si>
    <t>m</t>
  </si>
  <si>
    <t>-294556243</t>
  </si>
  <si>
    <t>6</t>
  </si>
  <si>
    <t>131251103</t>
  </si>
  <si>
    <t>Hloubení jam nezapažených v hornině třídy těžitelnosti I skupiny 3 objem do 100 m3 strojně</t>
  </si>
  <si>
    <t>m3</t>
  </si>
  <si>
    <t>-923010874</t>
  </si>
  <si>
    <t>7</t>
  </si>
  <si>
    <t>132254204</t>
  </si>
  <si>
    <t>Hloubení zapažených rýh š do 2000 mm v hornině třídy těžitelnosti I skupiny 3 objem do 500 m3</t>
  </si>
  <si>
    <t>716024077</t>
  </si>
  <si>
    <t>8</t>
  </si>
  <si>
    <t>139001101</t>
  </si>
  <si>
    <t>Příplatek za ztížení vykopávky v blízkosti podzemního vedení</t>
  </si>
  <si>
    <t>-183322310</t>
  </si>
  <si>
    <t>9</t>
  </si>
  <si>
    <t>151811131</t>
  </si>
  <si>
    <t>Osazení pažicího boxu hl výkopu do 4 m š do 1,2 m</t>
  </si>
  <si>
    <t>m2</t>
  </si>
  <si>
    <t>1005743018</t>
  </si>
  <si>
    <t>10</t>
  </si>
  <si>
    <t>151811231</t>
  </si>
  <si>
    <t>Odstranění pažicího boxu hl výkopu do 4 m š do 1,2 m</t>
  </si>
  <si>
    <t>-470843387</t>
  </si>
  <si>
    <t>11</t>
  </si>
  <si>
    <t>162751117</t>
  </si>
  <si>
    <t>Vodorovné přemístění přes 9 000 do 10000 m výkopku/sypaniny z horniny třídy těžitelnosti I skupiny 1 až 3</t>
  </si>
  <si>
    <t>-1830046993</t>
  </si>
  <si>
    <t>12</t>
  </si>
  <si>
    <t>162751119</t>
  </si>
  <si>
    <t>Příplatek k vodorovnému přemístění výkopku/sypaniny z horniny třídy těžitelnosti I skupiny 1 až 3 ZKD 1000 m přes 10000 m</t>
  </si>
  <si>
    <t>1778590021</t>
  </si>
  <si>
    <t>13</t>
  </si>
  <si>
    <t>171151111</t>
  </si>
  <si>
    <t>Uložení sypaniny z hornin nesoudržných sypkých do násypů zhutněných strojně</t>
  </si>
  <si>
    <t>1604203772</t>
  </si>
  <si>
    <t>14</t>
  </si>
  <si>
    <t>171201231</t>
  </si>
  <si>
    <t>Poplatek za uložení zeminy a kamení na recyklační skládce (skládkovné) kód odpadu 17 05 04</t>
  </si>
  <si>
    <t>t</t>
  </si>
  <si>
    <t>-458021951</t>
  </si>
  <si>
    <t>171251201</t>
  </si>
  <si>
    <t>Uložení sypaniny na skládky nebo meziskládky</t>
  </si>
  <si>
    <t>587219687</t>
  </si>
  <si>
    <t>16</t>
  </si>
  <si>
    <t>174151101</t>
  </si>
  <si>
    <t>Zásyp jam, šachet rýh nebo kolem objektů sypaninou se zhutněním</t>
  </si>
  <si>
    <t>-1962711916</t>
  </si>
  <si>
    <t>17</t>
  </si>
  <si>
    <t>M</t>
  </si>
  <si>
    <t>58343872</t>
  </si>
  <si>
    <t>kamenivo drcené hrubé frakce 8/16</t>
  </si>
  <si>
    <t>154484613</t>
  </si>
  <si>
    <t>18</t>
  </si>
  <si>
    <t>175151101</t>
  </si>
  <si>
    <t>Obsypání potrubí strojně sypaninou bez prohození, uloženou do 3 m</t>
  </si>
  <si>
    <t>695024490</t>
  </si>
  <si>
    <t>19</t>
  </si>
  <si>
    <t>58331200</t>
  </si>
  <si>
    <t>štěrkopísek netříděný</t>
  </si>
  <si>
    <t>-1646316295</t>
  </si>
  <si>
    <t>20</t>
  </si>
  <si>
    <t>181311103</t>
  </si>
  <si>
    <t>Rozprostření ornice tl vrstvy do 200 mm v rovině nebo ve svahu do 1:5 ručně</t>
  </si>
  <si>
    <t>-502713239</t>
  </si>
  <si>
    <t>10364101</t>
  </si>
  <si>
    <t>zemina pro terénní úpravy -  ornice</t>
  </si>
  <si>
    <t>140374105</t>
  </si>
  <si>
    <t>22</t>
  </si>
  <si>
    <t>181411141</t>
  </si>
  <si>
    <t>Založení parterového trávníku výsevem pl do 1000 m2 v rovině a ve svahu do 1:5</t>
  </si>
  <si>
    <t>-1554104210</t>
  </si>
  <si>
    <t>23</t>
  </si>
  <si>
    <t>00572420</t>
  </si>
  <si>
    <t>osivo směs travní parková okrasná</t>
  </si>
  <si>
    <t>kg</t>
  </si>
  <si>
    <t>1828207693</t>
  </si>
  <si>
    <t>Zakládání</t>
  </si>
  <si>
    <t>24</t>
  </si>
  <si>
    <t>211971121</t>
  </si>
  <si>
    <t>Zřízení opláštění žeber nebo trativodů geotextilií v rýze nebo zářezu sklonu přes 1:2 š do 2,5 m</t>
  </si>
  <si>
    <t>-2000563847</t>
  </si>
  <si>
    <t>25</t>
  </si>
  <si>
    <t>69311081</t>
  </si>
  <si>
    <t>geotextilie netkaná separační, ochranná, filtrační, drenážní PES 300g/m2</t>
  </si>
  <si>
    <t>742469026</t>
  </si>
  <si>
    <t>26</t>
  </si>
  <si>
    <t>212750132</t>
  </si>
  <si>
    <t>Trativod z drenážních trubek PVC-U SN 4 včetně lože otevřený výkop DN 125 pro budovy plocha pro vtékání vody min. 80 cm2/m</t>
  </si>
  <si>
    <t>-1410712398</t>
  </si>
  <si>
    <t>27</t>
  </si>
  <si>
    <t>212972113</t>
  </si>
  <si>
    <t>Opláštění drenážních trub filtrační textilií DN 160</t>
  </si>
  <si>
    <t>-1668353827</t>
  </si>
  <si>
    <t>28</t>
  </si>
  <si>
    <t>271542211</t>
  </si>
  <si>
    <t>Podsyp pod základové konstrukce se zhutněním z netříděné štěrkodrtě</t>
  </si>
  <si>
    <t>-1668089378</t>
  </si>
  <si>
    <t>29</t>
  </si>
  <si>
    <t>273311124</t>
  </si>
  <si>
    <t>Základové desky z betonu prostého C 12/15</t>
  </si>
  <si>
    <t>-1077380018</t>
  </si>
  <si>
    <t>30</t>
  </si>
  <si>
    <t>273354111</t>
  </si>
  <si>
    <t>Bednění základových desek - zřízení</t>
  </si>
  <si>
    <t>-221658291</t>
  </si>
  <si>
    <t>31</t>
  </si>
  <si>
    <t>273354211</t>
  </si>
  <si>
    <t>Bednění základových desek - odstranění</t>
  </si>
  <si>
    <t>489019751</t>
  </si>
  <si>
    <t>32</t>
  </si>
  <si>
    <t>274313511</t>
  </si>
  <si>
    <t>Základové pásy z betonu tř. C 12/15</t>
  </si>
  <si>
    <t>1482136525</t>
  </si>
  <si>
    <t>33</t>
  </si>
  <si>
    <t>274322611</t>
  </si>
  <si>
    <t>Základové pasy ze ŽB se zvýšenými nároky na prostředí tř. C 30/37</t>
  </si>
  <si>
    <t>-363670208</t>
  </si>
  <si>
    <t>34</t>
  </si>
  <si>
    <t>274351121</t>
  </si>
  <si>
    <t>Zřízení bednění základových pasů rovného</t>
  </si>
  <si>
    <t>579399130</t>
  </si>
  <si>
    <t>35</t>
  </si>
  <si>
    <t>274351122</t>
  </si>
  <si>
    <t>Odstranění bednění základových pasů rovného</t>
  </si>
  <si>
    <t>-1541695833</t>
  </si>
  <si>
    <t>36</t>
  </si>
  <si>
    <t>274361821</t>
  </si>
  <si>
    <t>Výztuž základových pasů betonářskou ocelí 10 505 (R)</t>
  </si>
  <si>
    <t>1376706189</t>
  </si>
  <si>
    <t>Svislé a kompletní konstrukce</t>
  </si>
  <si>
    <t>37</t>
  </si>
  <si>
    <t>311321815</t>
  </si>
  <si>
    <t>Nosná zeď ze ŽB pohledového tř. C 30/37 bez výztuže</t>
  </si>
  <si>
    <t>731802962</t>
  </si>
  <si>
    <t>38</t>
  </si>
  <si>
    <t>311351121</t>
  </si>
  <si>
    <t>Zřízení oboustranného bednění nosných nadzákladových zdí</t>
  </si>
  <si>
    <t>-1464075292</t>
  </si>
  <si>
    <t>39</t>
  </si>
  <si>
    <t>311351122</t>
  </si>
  <si>
    <t>Odstranění oboustranného bednění nosných nadzákladových zdí</t>
  </si>
  <si>
    <t>-1545793347</t>
  </si>
  <si>
    <t>40</t>
  </si>
  <si>
    <t>311351911</t>
  </si>
  <si>
    <t>Příplatek k cenám bednění nosných nadzákladových zdí za pohledový beton (palubky)</t>
  </si>
  <si>
    <t>-1246442618</t>
  </si>
  <si>
    <t>41</t>
  </si>
  <si>
    <t>327351211</t>
  </si>
  <si>
    <t>Bednění opěrných zdí a valů svislých i skloněných zřízení</t>
  </si>
  <si>
    <t>-1757189746</t>
  </si>
  <si>
    <t>42</t>
  </si>
  <si>
    <t>327351221</t>
  </si>
  <si>
    <t>Bednění opěrných zdí a valů svislých i skloněných odstranění</t>
  </si>
  <si>
    <t>-2057605000</t>
  </si>
  <si>
    <t>43</t>
  </si>
  <si>
    <t>327361006</t>
  </si>
  <si>
    <t>Výztuž opěrných zdí a valů D 12 mm z betonářské oceli 10 505</t>
  </si>
  <si>
    <t>-66876332</t>
  </si>
  <si>
    <t>44</t>
  </si>
  <si>
    <t>334359111</t>
  </si>
  <si>
    <t>Výřez bednění pro prostup trub betonovou konstrukcí DN 150</t>
  </si>
  <si>
    <t>1984135463</t>
  </si>
  <si>
    <t>45</t>
  </si>
  <si>
    <t>334791113</t>
  </si>
  <si>
    <t>Prostup v betonových zdech z plastových trub DN do 160</t>
  </si>
  <si>
    <t>-1980563917</t>
  </si>
  <si>
    <t>Vodorovné konstrukce</t>
  </si>
  <si>
    <t>46</t>
  </si>
  <si>
    <t>451573111</t>
  </si>
  <si>
    <t>Lože pod potrubí otevřený výkop ze štěrkopísku</t>
  </si>
  <si>
    <t>-1871825575</t>
  </si>
  <si>
    <t>Komunikace pozemní</t>
  </si>
  <si>
    <t>47</t>
  </si>
  <si>
    <t>591141111</t>
  </si>
  <si>
    <t>Kladení dlažby z kostek velkých z kamene na MC tl 50 mm</t>
  </si>
  <si>
    <t>-30435264</t>
  </si>
  <si>
    <t>48</t>
  </si>
  <si>
    <t>58381012</t>
  </si>
  <si>
    <t>kostka řezanoštípaná dlažební žula 8x8x8cm</t>
  </si>
  <si>
    <t>-2020064399</t>
  </si>
  <si>
    <t>Trubní vedení</t>
  </si>
  <si>
    <t>49</t>
  </si>
  <si>
    <t>871161141</t>
  </si>
  <si>
    <t>Montáž potrubí z PE100 SDR 11 otevřený výkop svařovaných na tupo D 32 x 3,0 mm</t>
  </si>
  <si>
    <t>-197121178</t>
  </si>
  <si>
    <t>50</t>
  </si>
  <si>
    <t>28613170</t>
  </si>
  <si>
    <t>trubka vodovodní PE100 SDR11 se signalizační vrstvou 32x3,0mm</t>
  </si>
  <si>
    <t>-90953390</t>
  </si>
  <si>
    <t>51</t>
  </si>
  <si>
    <t>871181141</t>
  </si>
  <si>
    <t>Montáž potrubí z PE100 SDR 11 otevřený výkop svařovaných na tupo D 50 x 4,6 mm</t>
  </si>
  <si>
    <t>-897637195</t>
  </si>
  <si>
    <t>52</t>
  </si>
  <si>
    <t>28613172</t>
  </si>
  <si>
    <t>trubka vodovodní PE100 SDR11 se signalizační vrstvou 50x4,6mm</t>
  </si>
  <si>
    <t>770559914</t>
  </si>
  <si>
    <t>53</t>
  </si>
  <si>
    <t>871251141</t>
  </si>
  <si>
    <t>Montáž potrubí z PE100 SDR 11 otevřený výkop svařovaných na tupo D 110 x 10,0 mm</t>
  </si>
  <si>
    <t>1988822550</t>
  </si>
  <si>
    <t>54</t>
  </si>
  <si>
    <t>28613557</t>
  </si>
  <si>
    <t>potrubí dvouvrstvé PE100 RC SDR11 110x10,0 dl 12m</t>
  </si>
  <si>
    <t>-620437595</t>
  </si>
  <si>
    <t>55</t>
  </si>
  <si>
    <t>871881188</t>
  </si>
  <si>
    <t>Dočasné připojení přeložky na stávající vodovod</t>
  </si>
  <si>
    <t>1763757695</t>
  </si>
  <si>
    <t>56</t>
  </si>
  <si>
    <t>877161101</t>
  </si>
  <si>
    <t>Montáž elektrospojek na vodovodním potrubí z PE trub d 32</t>
  </si>
  <si>
    <t>955930531</t>
  </si>
  <si>
    <t>57</t>
  </si>
  <si>
    <t>28615969</t>
  </si>
  <si>
    <t>elektrospojka SDR11 PE 100 PN16 D 32mm</t>
  </si>
  <si>
    <t>1573565443</t>
  </si>
  <si>
    <t>58</t>
  </si>
  <si>
    <t>877261101</t>
  </si>
  <si>
    <t>Montáž elektrospojek na vodovodním potrubí z PE trub d 110</t>
  </si>
  <si>
    <t>-382687133</t>
  </si>
  <si>
    <t>59</t>
  </si>
  <si>
    <t>28615975</t>
  </si>
  <si>
    <t>elektrospojka SDR11 PE 100 PN16 D 110mm</t>
  </si>
  <si>
    <t>-226175441</t>
  </si>
  <si>
    <t>60</t>
  </si>
  <si>
    <t>879161111</t>
  </si>
  <si>
    <t>Montáž vodovodní přípojky na potrubí DN 25</t>
  </si>
  <si>
    <t>1576528639</t>
  </si>
  <si>
    <t>61</t>
  </si>
  <si>
    <t>891181112</t>
  </si>
  <si>
    <t>Montáž vodovodních šoupátek otevřený výkop DN 40</t>
  </si>
  <si>
    <t>1020699834</t>
  </si>
  <si>
    <t>62</t>
  </si>
  <si>
    <t>42221300</t>
  </si>
  <si>
    <t>šoupátko pitná voda litina GGG 50 krátká stavební dl PN10/16 DN 40x140mm</t>
  </si>
  <si>
    <t>1153496714</t>
  </si>
  <si>
    <t>63</t>
  </si>
  <si>
    <t>891269111</t>
  </si>
  <si>
    <t>Montáž navrtávacích pasů na potrubí z jakýchkoli trub DN 100</t>
  </si>
  <si>
    <t>1911002897</t>
  </si>
  <si>
    <t>64</t>
  </si>
  <si>
    <t>42271414</t>
  </si>
  <si>
    <t>pás navrtávací z tvárné litiny DN 100, pro litinové a ocelové potrubí, se závitovým výstupem 1",5/4",6/4",2"</t>
  </si>
  <si>
    <t>-493701342</t>
  </si>
  <si>
    <t>65</t>
  </si>
  <si>
    <t>899721111</t>
  </si>
  <si>
    <t>Signalizační vodič DN do 150 mm na potrubí</t>
  </si>
  <si>
    <t>826024915</t>
  </si>
  <si>
    <t>66</t>
  </si>
  <si>
    <t>899722112</t>
  </si>
  <si>
    <t>Krytí potrubí z plastů výstražnou fólií z PVC 25 cm</t>
  </si>
  <si>
    <t>1184799229</t>
  </si>
  <si>
    <t>Ostatní konstrukce a práce, bourání</t>
  </si>
  <si>
    <t>67</t>
  </si>
  <si>
    <t>919726122</t>
  </si>
  <si>
    <t>Geotextilie pro ochranu, separaci a filtraci netkaná měrná hm přes 200 do 300 g/m2</t>
  </si>
  <si>
    <t>1391118187</t>
  </si>
  <si>
    <t>68</t>
  </si>
  <si>
    <t>931991112</t>
  </si>
  <si>
    <t>Zřízení těsnění dilatační spáry provazcem a PUR tmelem ve stěně</t>
  </si>
  <si>
    <t>1130965683</t>
  </si>
  <si>
    <t>69</t>
  </si>
  <si>
    <t>935112111</t>
  </si>
  <si>
    <t>Osazení příkopového žlabu do betonu tl 100 mm z betonových tvárnic š 500 mm</t>
  </si>
  <si>
    <t>-1234088270</t>
  </si>
  <si>
    <t>70</t>
  </si>
  <si>
    <t>59227016</t>
  </si>
  <si>
    <t>žlabovka příkopová betonová s lomenými stěnami 300x650x245mm</t>
  </si>
  <si>
    <t>941339492</t>
  </si>
  <si>
    <t>71</t>
  </si>
  <si>
    <t>936943131</t>
  </si>
  <si>
    <t>Montáž odvodnění z potrubí nerezového DN 150</t>
  </si>
  <si>
    <t>-1132886805</t>
  </si>
  <si>
    <t>72</t>
  </si>
  <si>
    <t>14031209</t>
  </si>
  <si>
    <t>trubka z ušlechtilé oceli (nerez) pitná voda, plyn</t>
  </si>
  <si>
    <t>1241245099</t>
  </si>
  <si>
    <t>73</t>
  </si>
  <si>
    <t>953312123</t>
  </si>
  <si>
    <t>Vložky do svislých dilatačních spár z extrudovaných polystyrénových desek tl. přes 20 do 30 mm</t>
  </si>
  <si>
    <t>-409420929</t>
  </si>
  <si>
    <t>74</t>
  </si>
  <si>
    <t>962052211</t>
  </si>
  <si>
    <t>Bourání zdiva nadzákladového ze ŽB přes 1 m3</t>
  </si>
  <si>
    <t>851906155</t>
  </si>
  <si>
    <t>75</t>
  </si>
  <si>
    <t>985324112</t>
  </si>
  <si>
    <t>Impregnační gelový nátěr betonu dvojnásobný (OS-A)</t>
  </si>
  <si>
    <t>1201721054</t>
  </si>
  <si>
    <t>76</t>
  </si>
  <si>
    <t>9855641141</t>
  </si>
  <si>
    <t>Kotvy hl do 200 mm z oceli D přes 10 do 16 mm do cementové malty</t>
  </si>
  <si>
    <t>1358964938</t>
  </si>
  <si>
    <t>997</t>
  </si>
  <si>
    <t>Přesun sutě</t>
  </si>
  <si>
    <t>77</t>
  </si>
  <si>
    <t>997013501</t>
  </si>
  <si>
    <t>Odvoz suti a vybouraných hmot na skládku nebo meziskládku do 1 km se složením</t>
  </si>
  <si>
    <t>1183279485</t>
  </si>
  <si>
    <t>78</t>
  </si>
  <si>
    <t>997013509</t>
  </si>
  <si>
    <t>Příplatek k odvozu suti a vybouraných hmot na skládku ZKD 1 km přes 1 km</t>
  </si>
  <si>
    <t>1459038289</t>
  </si>
  <si>
    <t>79</t>
  </si>
  <si>
    <t>997013601</t>
  </si>
  <si>
    <t>Poplatek za uložení na skládce (skládkovné) stavebního odpadu betonového kód odpadu 17 01 01</t>
  </si>
  <si>
    <t>2034598015</t>
  </si>
  <si>
    <t>998</t>
  </si>
  <si>
    <t>Přesun hmot</t>
  </si>
  <si>
    <t>80</t>
  </si>
  <si>
    <t>998153131</t>
  </si>
  <si>
    <t>Přesun hmot pro samostatné zdi a valy zděné z cihel, kamene, tvárnic nebo monolitické v do 12 m</t>
  </si>
  <si>
    <t>1119222074</t>
  </si>
  <si>
    <t>PSV</t>
  </si>
  <si>
    <t>Práce a dodávky PSV</t>
  </si>
  <si>
    <t>711</t>
  </si>
  <si>
    <t>Izolace proti vodě, vlhkosti a plynům</t>
  </si>
  <si>
    <t>81</t>
  </si>
  <si>
    <t>711411001</t>
  </si>
  <si>
    <t>Provedení izolace proti tlakové vodě vodorovné za studena nátěrem penetračním</t>
  </si>
  <si>
    <t>-1536201381</t>
  </si>
  <si>
    <t>82</t>
  </si>
  <si>
    <t>11163150</t>
  </si>
  <si>
    <t>lak penetrační asfaltový</t>
  </si>
  <si>
    <t>1696374836</t>
  </si>
  <si>
    <t>83</t>
  </si>
  <si>
    <t>711411002</t>
  </si>
  <si>
    <t>Provedení izolace proti tlakové vodě vodorovné za studena lakem asfaltovým</t>
  </si>
  <si>
    <t>249912799</t>
  </si>
  <si>
    <t>84</t>
  </si>
  <si>
    <t>11163152</t>
  </si>
  <si>
    <t>lak hydroizolační asfaltový</t>
  </si>
  <si>
    <t>744663958</t>
  </si>
  <si>
    <t>85</t>
  </si>
  <si>
    <t>711412001</t>
  </si>
  <si>
    <t>Provedení izolace proti tlakové vodě svislé za studena nátěrem penetračním</t>
  </si>
  <si>
    <t>1311961437</t>
  </si>
  <si>
    <t>86</t>
  </si>
  <si>
    <t>2099155077</t>
  </si>
  <si>
    <t>87</t>
  </si>
  <si>
    <t>711412002</t>
  </si>
  <si>
    <t>Provedení izolace proti tlakové vodě svislé za studena lakem asfaltovým</t>
  </si>
  <si>
    <t>-1590938293</t>
  </si>
  <si>
    <t>88</t>
  </si>
  <si>
    <t>811175739</t>
  </si>
  <si>
    <t>89</t>
  </si>
  <si>
    <t>711767378</t>
  </si>
  <si>
    <t>Izolace proti vodě opracování trubních prostupů folie s dotmelením na přírubu D přes 200 do 500 mm</t>
  </si>
  <si>
    <t>846540422</t>
  </si>
  <si>
    <t>90</t>
  </si>
  <si>
    <t>24638020</t>
  </si>
  <si>
    <t>tmel bitumenový izolační trvale pružný</t>
  </si>
  <si>
    <t>62422549</t>
  </si>
  <si>
    <t>91</t>
  </si>
  <si>
    <t>998711101</t>
  </si>
  <si>
    <t>Přesun hmot tonážní pro izolace proti vodě, vlhkosti a plynům v objektech v do 6 m</t>
  </si>
  <si>
    <t>318984237</t>
  </si>
  <si>
    <t>783</t>
  </si>
  <si>
    <t>Dokončovací práce - nátěry</t>
  </si>
  <si>
    <t>92</t>
  </si>
  <si>
    <t>783826675</t>
  </si>
  <si>
    <t>Hydrofobizační transparentní silikonový nátěr hrubých betonových povrchů nebo hrubých omítek</t>
  </si>
  <si>
    <t>1812367776</t>
  </si>
  <si>
    <t>01-02 -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</si>
  <si>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</si>
  <si>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</si>
  <si>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</si>
  <si>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</si>
  <si>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</si>
  <si>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</si>
  <si>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</si>
  <si>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</si>
  <si>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</si>
  <si>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</si>
  <si>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</si>
  <si>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soub</t>
  </si>
  <si>
    <t>1024</t>
  </si>
  <si>
    <t>-1786649070</t>
  </si>
  <si>
    <t>Online PSC</t>
  </si>
  <si>
    <t>https://podminky.urs.cz/item/CS_URS_2022_02/030001000</t>
  </si>
  <si>
    <t>VRN4</t>
  </si>
  <si>
    <t>Inženýrská činnost</t>
  </si>
  <si>
    <t>041002000</t>
  </si>
  <si>
    <t>Dozory</t>
  </si>
  <si>
    <t>Kč</t>
  </si>
  <si>
    <t>-36693435</t>
  </si>
  <si>
    <t>https://podminky.urs.cz/item/CS_URS_2022_02/041002000</t>
  </si>
  <si>
    <t>VRN6</t>
  </si>
  <si>
    <t>Územní vlivy</t>
  </si>
  <si>
    <t>060001000</t>
  </si>
  <si>
    <t>1095145705</t>
  </si>
  <si>
    <t>https://podminky.urs.cz/item/CS_URS_2022_01/060001000</t>
  </si>
  <si>
    <t>VRN7</t>
  </si>
  <si>
    <t>Provozní vlivy</t>
  </si>
  <si>
    <t>070001000</t>
  </si>
  <si>
    <t>-154684837</t>
  </si>
  <si>
    <t>VRN9</t>
  </si>
  <si>
    <t>Ostatní náklady</t>
  </si>
  <si>
    <t>090001000</t>
  </si>
  <si>
    <t>soub.</t>
  </si>
  <si>
    <t>603666825</t>
  </si>
  <si>
    <t>https://podminky.urs.cz/item/CS_URS_2022_02/090001000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</si>
</sst>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41002000" TargetMode="External" /><Relationship Id="rId3" Type="http://schemas.openxmlformats.org/officeDocument/2006/relationships/hyperlink" Target="https://podminky.urs.cz/item/CS_URS_2022_01/060001000" TargetMode="External" /><Relationship Id="rId4" Type="http://schemas.openxmlformats.org/officeDocument/2006/relationships/hyperlink" Target="https://podminky.urs.cz/item/CS_URS_2022_02/090001000" TargetMode="Externa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19"/>
      <c r="AL5" s="19"/>
      <c r="AM5" s="19"/>
      <c r="AN5" s="19"/>
      <c r="AO5" s="19"/>
      <c r="AP5" s="19"/>
      <c r="AQ5" s="19"/>
      <c r="AR5" s="17"/>
      <c r="BE5" s="222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19"/>
      <c r="AL6" s="19"/>
      <c r="AM6" s="19"/>
      <c r="AN6" s="19"/>
      <c r="AO6" s="19"/>
      <c r="AP6" s="19"/>
      <c r="AQ6" s="19"/>
      <c r="AR6" s="17"/>
      <c r="BE6" s="22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3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3"/>
      <c r="BS10" s="14" t="s">
        <v>6</v>
      </c>
    </row>
    <row r="11" spans="2:71" s="1" customFormat="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23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3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23"/>
      <c r="BS13" s="14" t="s">
        <v>6</v>
      </c>
    </row>
    <row r="14" spans="2:71" ht="12.75">
      <c r="B14" s="18"/>
      <c r="C14" s="19"/>
      <c r="D14" s="19"/>
      <c r="E14" s="228" t="s">
        <v>28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23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3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3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23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3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3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23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3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3"/>
    </row>
    <row r="23" spans="2:57" s="1" customFormat="1" ht="16.5" customHeight="1">
      <c r="B23" s="18"/>
      <c r="C23" s="19"/>
      <c r="D23" s="19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19"/>
      <c r="AP23" s="19"/>
      <c r="AQ23" s="19"/>
      <c r="AR23" s="17"/>
      <c r="BE23" s="223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3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3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3"/>
      <c r="AQ26" s="33"/>
      <c r="AR26" s="36"/>
      <c r="BE26" s="223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3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3" t="s">
        <v>34</v>
      </c>
      <c r="M28" s="233"/>
      <c r="N28" s="233"/>
      <c r="O28" s="233"/>
      <c r="P28" s="233"/>
      <c r="Q28" s="33"/>
      <c r="R28" s="33"/>
      <c r="S28" s="33"/>
      <c r="T28" s="33"/>
      <c r="U28" s="33"/>
      <c r="V28" s="33"/>
      <c r="W28" s="233" t="s">
        <v>35</v>
      </c>
      <c r="X28" s="233"/>
      <c r="Y28" s="233"/>
      <c r="Z28" s="233"/>
      <c r="AA28" s="233"/>
      <c r="AB28" s="233"/>
      <c r="AC28" s="233"/>
      <c r="AD28" s="233"/>
      <c r="AE28" s="233"/>
      <c r="AF28" s="33"/>
      <c r="AG28" s="33"/>
      <c r="AH28" s="33"/>
      <c r="AI28" s="33"/>
      <c r="AJ28" s="33"/>
      <c r="AK28" s="233" t="s">
        <v>36</v>
      </c>
      <c r="AL28" s="233"/>
      <c r="AM28" s="233"/>
      <c r="AN28" s="233"/>
      <c r="AO28" s="233"/>
      <c r="AP28" s="33"/>
      <c r="AQ28" s="33"/>
      <c r="AR28" s="36"/>
      <c r="BE28" s="223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36">
        <v>0.21</v>
      </c>
      <c r="M29" s="235"/>
      <c r="N29" s="235"/>
      <c r="O29" s="235"/>
      <c r="P29" s="235"/>
      <c r="Q29" s="38"/>
      <c r="R29" s="38"/>
      <c r="S29" s="38"/>
      <c r="T29" s="38"/>
      <c r="U29" s="38"/>
      <c r="V29" s="38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F29" s="38"/>
      <c r="AG29" s="38"/>
      <c r="AH29" s="38"/>
      <c r="AI29" s="38"/>
      <c r="AJ29" s="38"/>
      <c r="AK29" s="234">
        <f>ROUND(AV94,2)</f>
        <v>0</v>
      </c>
      <c r="AL29" s="235"/>
      <c r="AM29" s="235"/>
      <c r="AN29" s="235"/>
      <c r="AO29" s="235"/>
      <c r="AP29" s="38"/>
      <c r="AQ29" s="38"/>
      <c r="AR29" s="39"/>
      <c r="BE29" s="224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36">
        <v>0.15</v>
      </c>
      <c r="M30" s="235"/>
      <c r="N30" s="235"/>
      <c r="O30" s="235"/>
      <c r="P30" s="235"/>
      <c r="Q30" s="38"/>
      <c r="R30" s="38"/>
      <c r="S30" s="38"/>
      <c r="T30" s="38"/>
      <c r="U30" s="38"/>
      <c r="V30" s="38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F30" s="38"/>
      <c r="AG30" s="38"/>
      <c r="AH30" s="38"/>
      <c r="AI30" s="38"/>
      <c r="AJ30" s="38"/>
      <c r="AK30" s="234">
        <f>ROUND(AW94,2)</f>
        <v>0</v>
      </c>
      <c r="AL30" s="235"/>
      <c r="AM30" s="235"/>
      <c r="AN30" s="235"/>
      <c r="AO30" s="235"/>
      <c r="AP30" s="38"/>
      <c r="AQ30" s="38"/>
      <c r="AR30" s="39"/>
      <c r="BE30" s="224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36">
        <v>0.21</v>
      </c>
      <c r="M31" s="235"/>
      <c r="N31" s="235"/>
      <c r="O31" s="235"/>
      <c r="P31" s="235"/>
      <c r="Q31" s="38"/>
      <c r="R31" s="38"/>
      <c r="S31" s="38"/>
      <c r="T31" s="38"/>
      <c r="U31" s="38"/>
      <c r="V31" s="38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F31" s="38"/>
      <c r="AG31" s="38"/>
      <c r="AH31" s="38"/>
      <c r="AI31" s="38"/>
      <c r="AJ31" s="38"/>
      <c r="AK31" s="234">
        <v>0</v>
      </c>
      <c r="AL31" s="235"/>
      <c r="AM31" s="235"/>
      <c r="AN31" s="235"/>
      <c r="AO31" s="235"/>
      <c r="AP31" s="38"/>
      <c r="AQ31" s="38"/>
      <c r="AR31" s="39"/>
      <c r="BE31" s="224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36">
        <v>0.15</v>
      </c>
      <c r="M32" s="235"/>
      <c r="N32" s="235"/>
      <c r="O32" s="235"/>
      <c r="P32" s="235"/>
      <c r="Q32" s="38"/>
      <c r="R32" s="38"/>
      <c r="S32" s="38"/>
      <c r="T32" s="38"/>
      <c r="U32" s="38"/>
      <c r="V32" s="38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F32" s="38"/>
      <c r="AG32" s="38"/>
      <c r="AH32" s="38"/>
      <c r="AI32" s="38"/>
      <c r="AJ32" s="38"/>
      <c r="AK32" s="234">
        <v>0</v>
      </c>
      <c r="AL32" s="235"/>
      <c r="AM32" s="235"/>
      <c r="AN32" s="235"/>
      <c r="AO32" s="235"/>
      <c r="AP32" s="38"/>
      <c r="AQ32" s="38"/>
      <c r="AR32" s="39"/>
      <c r="BE32" s="224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36">
        <v>0</v>
      </c>
      <c r="M33" s="235"/>
      <c r="N33" s="235"/>
      <c r="O33" s="235"/>
      <c r="P33" s="235"/>
      <c r="Q33" s="38"/>
      <c r="R33" s="38"/>
      <c r="S33" s="38"/>
      <c r="T33" s="38"/>
      <c r="U33" s="38"/>
      <c r="V33" s="38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F33" s="38"/>
      <c r="AG33" s="38"/>
      <c r="AH33" s="38"/>
      <c r="AI33" s="38"/>
      <c r="AJ33" s="38"/>
      <c r="AK33" s="234">
        <v>0</v>
      </c>
      <c r="AL33" s="235"/>
      <c r="AM33" s="235"/>
      <c r="AN33" s="235"/>
      <c r="AO33" s="235"/>
      <c r="AP33" s="38"/>
      <c r="AQ33" s="38"/>
      <c r="AR33" s="39"/>
      <c r="BE33" s="22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3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37" t="s">
        <v>45</v>
      </c>
      <c r="Y35" s="238"/>
      <c r="Z35" s="238"/>
      <c r="AA35" s="238"/>
      <c r="AB35" s="238"/>
      <c r="AC35" s="42"/>
      <c r="AD35" s="42"/>
      <c r="AE35" s="42"/>
      <c r="AF35" s="42"/>
      <c r="AG35" s="42"/>
      <c r="AH35" s="42"/>
      <c r="AI35" s="42"/>
      <c r="AJ35" s="42"/>
      <c r="AK35" s="239">
        <f>SUM(AK26:AK33)</f>
        <v>0</v>
      </c>
      <c r="AL35" s="238"/>
      <c r="AM35" s="238"/>
      <c r="AN35" s="238"/>
      <c r="AO35" s="240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2301b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1" t="str">
        <f>K6</f>
        <v>Oprava opěrné konstrukce mezi p.p.č. 1716-1 a 1716-4 - aktualizace II/23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60"/>
      <c r="AL85" s="60"/>
      <c r="AM85" s="60"/>
      <c r="AN85" s="60"/>
      <c r="AO85" s="6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3" t="str">
        <f>IF(AN8="","",AN8)</f>
        <v>16. 1. 2023</v>
      </c>
      <c r="AN87" s="24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44" t="str">
        <f>IF(E17="","",E17)</f>
        <v xml:space="preserve"> </v>
      </c>
      <c r="AN89" s="245"/>
      <c r="AO89" s="245"/>
      <c r="AP89" s="245"/>
      <c r="AQ89" s="33"/>
      <c r="AR89" s="36"/>
      <c r="AS89" s="246" t="s">
        <v>53</v>
      </c>
      <c r="AT89" s="24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44" t="str">
        <f>IF(E20="","",E20)</f>
        <v xml:space="preserve"> </v>
      </c>
      <c r="AN90" s="245"/>
      <c r="AO90" s="245"/>
      <c r="AP90" s="245"/>
      <c r="AQ90" s="33"/>
      <c r="AR90" s="36"/>
      <c r="AS90" s="248"/>
      <c r="AT90" s="24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0"/>
      <c r="AT91" s="25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2" t="s">
        <v>54</v>
      </c>
      <c r="D92" s="253"/>
      <c r="E92" s="253"/>
      <c r="F92" s="253"/>
      <c r="G92" s="253"/>
      <c r="H92" s="70"/>
      <c r="I92" s="254" t="s">
        <v>55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5" t="s">
        <v>56</v>
      </c>
      <c r="AH92" s="253"/>
      <c r="AI92" s="253"/>
      <c r="AJ92" s="253"/>
      <c r="AK92" s="253"/>
      <c r="AL92" s="253"/>
      <c r="AM92" s="253"/>
      <c r="AN92" s="254" t="s">
        <v>57</v>
      </c>
      <c r="AO92" s="253"/>
      <c r="AP92" s="256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0">
        <f>ROUND(SUM(AG95:AG96),2)</f>
        <v>0</v>
      </c>
      <c r="AH94" s="260"/>
      <c r="AI94" s="260"/>
      <c r="AJ94" s="260"/>
      <c r="AK94" s="260"/>
      <c r="AL94" s="260"/>
      <c r="AM94" s="260"/>
      <c r="AN94" s="261">
        <f>SUM(AG94,AT94)</f>
        <v>0</v>
      </c>
      <c r="AO94" s="261"/>
      <c r="AP94" s="261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72</v>
      </c>
      <c r="BT94" s="88" t="s">
        <v>73</v>
      </c>
      <c r="BU94" s="89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1" s="7" customFormat="1" ht="16.5" customHeight="1">
      <c r="A95" s="90" t="s">
        <v>77</v>
      </c>
      <c r="B95" s="91"/>
      <c r="C95" s="92"/>
      <c r="D95" s="259" t="s">
        <v>78</v>
      </c>
      <c r="E95" s="259"/>
      <c r="F95" s="259"/>
      <c r="G95" s="259"/>
      <c r="H95" s="259"/>
      <c r="I95" s="93"/>
      <c r="J95" s="259" t="s">
        <v>79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7">
        <f>'01-01 - Stavební část'!J30</f>
        <v>0</v>
      </c>
      <c r="AH95" s="258"/>
      <c r="AI95" s="258"/>
      <c r="AJ95" s="258"/>
      <c r="AK95" s="258"/>
      <c r="AL95" s="258"/>
      <c r="AM95" s="258"/>
      <c r="AN95" s="257">
        <f>SUM(AG95,AT95)</f>
        <v>0</v>
      </c>
      <c r="AO95" s="258"/>
      <c r="AP95" s="258"/>
      <c r="AQ95" s="94" t="s">
        <v>80</v>
      </c>
      <c r="AR95" s="95"/>
      <c r="AS95" s="96">
        <v>0</v>
      </c>
      <c r="AT95" s="97">
        <f>ROUND(SUM(AV95:AW95),2)</f>
        <v>0</v>
      </c>
      <c r="AU95" s="98">
        <f>'01-01 - Stavební část'!P129</f>
        <v>0</v>
      </c>
      <c r="AV95" s="97">
        <f>'01-01 - Stavební část'!J33</f>
        <v>0</v>
      </c>
      <c r="AW95" s="97">
        <f>'01-01 - Stavební část'!J34</f>
        <v>0</v>
      </c>
      <c r="AX95" s="97">
        <f>'01-01 - Stavební část'!J35</f>
        <v>0</v>
      </c>
      <c r="AY95" s="97">
        <f>'01-01 - Stavební část'!J36</f>
        <v>0</v>
      </c>
      <c r="AZ95" s="97">
        <f>'01-01 - Stavební část'!F33</f>
        <v>0</v>
      </c>
      <c r="BA95" s="97">
        <f>'01-01 - Stavební část'!F34</f>
        <v>0</v>
      </c>
      <c r="BB95" s="97">
        <f>'01-01 - Stavební část'!F35</f>
        <v>0</v>
      </c>
      <c r="BC95" s="97">
        <f>'01-01 - Stavební část'!F36</f>
        <v>0</v>
      </c>
      <c r="BD95" s="99">
        <f>'01-01 - Stavební část'!F37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7" customFormat="1" ht="16.5" customHeight="1">
      <c r="A96" s="90" t="s">
        <v>77</v>
      </c>
      <c r="B96" s="91"/>
      <c r="C96" s="92"/>
      <c r="D96" s="259" t="s">
        <v>84</v>
      </c>
      <c r="E96" s="259"/>
      <c r="F96" s="259"/>
      <c r="G96" s="259"/>
      <c r="H96" s="259"/>
      <c r="I96" s="93"/>
      <c r="J96" s="259" t="s">
        <v>85</v>
      </c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7">
        <f>'01-02 - Vedlejší a ostatn...'!J30</f>
        <v>0</v>
      </c>
      <c r="AH96" s="258"/>
      <c r="AI96" s="258"/>
      <c r="AJ96" s="258"/>
      <c r="AK96" s="258"/>
      <c r="AL96" s="258"/>
      <c r="AM96" s="258"/>
      <c r="AN96" s="257">
        <f>SUM(AG96,AT96)</f>
        <v>0</v>
      </c>
      <c r="AO96" s="258"/>
      <c r="AP96" s="258"/>
      <c r="AQ96" s="94" t="s">
        <v>80</v>
      </c>
      <c r="AR96" s="95"/>
      <c r="AS96" s="101">
        <v>0</v>
      </c>
      <c r="AT96" s="102">
        <f>ROUND(SUM(AV96:AW96),2)</f>
        <v>0</v>
      </c>
      <c r="AU96" s="103">
        <f>'01-02 - Vedlejší a ostatn...'!P123</f>
        <v>0</v>
      </c>
      <c r="AV96" s="102">
        <f>'01-02 - Vedlejší a ostatn...'!J33</f>
        <v>0</v>
      </c>
      <c r="AW96" s="102">
        <f>'01-02 - Vedlejší a ostatn...'!J34</f>
        <v>0</v>
      </c>
      <c r="AX96" s="102">
        <f>'01-02 - Vedlejší a ostatn...'!J35</f>
        <v>0</v>
      </c>
      <c r="AY96" s="102">
        <f>'01-02 - Vedlejší a ostatn...'!J36</f>
        <v>0</v>
      </c>
      <c r="AZ96" s="102">
        <f>'01-02 - Vedlejší a ostatn...'!F33</f>
        <v>0</v>
      </c>
      <c r="BA96" s="102">
        <f>'01-02 - Vedlejší a ostatn...'!F34</f>
        <v>0</v>
      </c>
      <c r="BB96" s="102">
        <f>'01-02 - Vedlejší a ostatn...'!F35</f>
        <v>0</v>
      </c>
      <c r="BC96" s="102">
        <f>'01-02 - Vedlejší a ostatn...'!F36</f>
        <v>0</v>
      </c>
      <c r="BD96" s="104">
        <f>'01-02 - Vedlejší a ostatn...'!F37</f>
        <v>0</v>
      </c>
      <c r="BT96" s="100" t="s">
        <v>81</v>
      </c>
      <c r="BV96" s="100" t="s">
        <v>75</v>
      </c>
      <c r="BW96" s="100" t="s">
        <v>86</v>
      </c>
      <c r="BX96" s="100" t="s">
        <v>5</v>
      </c>
      <c r="CL96" s="100" t="s">
        <v>1</v>
      </c>
      <c r="CM96" s="100" t="s">
        <v>83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QD8Mi61mAcQ0KaojyVr6z9CAWc2tBqM15mFzfsf0IP5dBGSr6MxaBOBxSFvHPoB+UbKNc6Zr6z6g89c9cCPRiw==" saltValue="CPNNHwwwY9Dw4mrrpB/EfO0e3cCYUXCDlJGyh7GbDy6fOUfqE5aUumtBrggTYk7eqLeG9E0mR8U9Bjtqp85Ss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-01 - Stavební část'!C2" display="/"/>
    <hyperlink ref="A96" location="'01-02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82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>
      <c r="B4" s="17"/>
      <c r="D4" s="107" t="s">
        <v>87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26.25" customHeight="1">
      <c r="B7" s="17"/>
      <c r="E7" s="263" t="str">
        <f>'Rekapitulace stavby'!K6</f>
        <v>Oprava opěrné konstrukce mezi p.p.č. 1716-1 a 1716-4 - aktualizace II/23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88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89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16. 1. 2023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ROUND(J129,2)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37</v>
      </c>
      <c r="E33" s="109" t="s">
        <v>38</v>
      </c>
      <c r="F33" s="120">
        <f>ROUND((SUM(BE129:BE234)),2)</f>
        <v>0</v>
      </c>
      <c r="G33" s="31"/>
      <c r="H33" s="31"/>
      <c r="I33" s="121">
        <v>0.21</v>
      </c>
      <c r="J33" s="120">
        <f>ROUND(((SUM(BE129:BE234))*I33),2)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39</v>
      </c>
      <c r="F34" s="120">
        <f>ROUND((SUM(BF129:BF234)),2)</f>
        <v>0</v>
      </c>
      <c r="G34" s="31"/>
      <c r="H34" s="31"/>
      <c r="I34" s="121">
        <v>0.15</v>
      </c>
      <c r="J34" s="120">
        <f>ROUND(((SUM(BF129:BF234))*I34),2)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40</v>
      </c>
      <c r="F35" s="120">
        <f>ROUND((SUM(BG129:BG234)),2)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41</v>
      </c>
      <c r="F36" s="120">
        <f>ROUND((SUM(BH129:BH234)),2)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42</v>
      </c>
      <c r="F37" s="120">
        <f>ROUND((SUM(BI129:BI234)),2)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0" t="str">
        <f>E7</f>
        <v>Oprava opěrné konstrukce mezi p.p.č. 1716-1 a 1716-4 - aktualizace II/23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>01-01 - Stavební část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16. 1. 2023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91</v>
      </c>
      <c r="D94" s="141"/>
      <c r="E94" s="141"/>
      <c r="F94" s="141"/>
      <c r="G94" s="141"/>
      <c r="H94" s="141"/>
      <c r="I94" s="141"/>
      <c r="J94" s="142" t="s">
        <v>92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93</v>
      </c>
      <c r="D96" s="33"/>
      <c r="E96" s="33"/>
      <c r="F96" s="33"/>
      <c r="G96" s="33"/>
      <c r="H96" s="33"/>
      <c r="I96" s="33"/>
      <c r="J96" s="81">
        <f>J129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2:12" s="9" customFormat="1" ht="24.95" customHeight="1">
      <c r="B97" s="144"/>
      <c r="C97" s="145"/>
      <c r="D97" s="146" t="s">
        <v>95</v>
      </c>
      <c r="E97" s="147"/>
      <c r="F97" s="147"/>
      <c r="G97" s="147"/>
      <c r="H97" s="147"/>
      <c r="I97" s="147"/>
      <c r="J97" s="148">
        <f>J130</f>
        <v>0</v>
      </c>
      <c r="K97" s="145"/>
      <c r="L97" s="149"/>
    </row>
    <row r="98" spans="2:12" s="10" customFormat="1" ht="19.9" customHeight="1">
      <c r="B98" s="150"/>
      <c r="C98" s="151"/>
      <c r="D98" s="152" t="s">
        <v>96</v>
      </c>
      <c r="E98" s="153"/>
      <c r="F98" s="153"/>
      <c r="G98" s="153"/>
      <c r="H98" s="153"/>
      <c r="I98" s="153"/>
      <c r="J98" s="154">
        <f>J131</f>
        <v>0</v>
      </c>
      <c r="K98" s="151"/>
      <c r="L98" s="155"/>
    </row>
    <row r="99" spans="2:12" s="10" customFormat="1" ht="19.9" customHeight="1">
      <c r="B99" s="150"/>
      <c r="C99" s="151"/>
      <c r="D99" s="152" t="s">
        <v>97</v>
      </c>
      <c r="E99" s="153"/>
      <c r="F99" s="153"/>
      <c r="G99" s="153"/>
      <c r="H99" s="153"/>
      <c r="I99" s="153"/>
      <c r="J99" s="154">
        <f>J155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98</v>
      </c>
      <c r="E100" s="153"/>
      <c r="F100" s="153"/>
      <c r="G100" s="153"/>
      <c r="H100" s="153"/>
      <c r="I100" s="153"/>
      <c r="J100" s="154">
        <f>J169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99</v>
      </c>
      <c r="E101" s="153"/>
      <c r="F101" s="153"/>
      <c r="G101" s="153"/>
      <c r="H101" s="153"/>
      <c r="I101" s="153"/>
      <c r="J101" s="154">
        <f>J179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100</v>
      </c>
      <c r="E102" s="153"/>
      <c r="F102" s="153"/>
      <c r="G102" s="153"/>
      <c r="H102" s="153"/>
      <c r="I102" s="153"/>
      <c r="J102" s="154">
        <f>J181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101</v>
      </c>
      <c r="E103" s="153"/>
      <c r="F103" s="153"/>
      <c r="G103" s="153"/>
      <c r="H103" s="153"/>
      <c r="I103" s="153"/>
      <c r="J103" s="154">
        <f>J184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102</v>
      </c>
      <c r="E104" s="153"/>
      <c r="F104" s="153"/>
      <c r="G104" s="153"/>
      <c r="H104" s="153"/>
      <c r="I104" s="153"/>
      <c r="J104" s="154">
        <f>J203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103</v>
      </c>
      <c r="E105" s="153"/>
      <c r="F105" s="153"/>
      <c r="G105" s="153"/>
      <c r="H105" s="153"/>
      <c r="I105" s="153"/>
      <c r="J105" s="154">
        <f>J214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104</v>
      </c>
      <c r="E106" s="153"/>
      <c r="F106" s="153"/>
      <c r="G106" s="153"/>
      <c r="H106" s="153"/>
      <c r="I106" s="153"/>
      <c r="J106" s="154">
        <f>J218</f>
        <v>0</v>
      </c>
      <c r="K106" s="151"/>
      <c r="L106" s="155"/>
    </row>
    <row r="107" spans="2:12" s="9" customFormat="1" ht="24.95" customHeight="1">
      <c r="B107" s="144"/>
      <c r="C107" s="145"/>
      <c r="D107" s="146" t="s">
        <v>105</v>
      </c>
      <c r="E107" s="147"/>
      <c r="F107" s="147"/>
      <c r="G107" s="147"/>
      <c r="H107" s="147"/>
      <c r="I107" s="147"/>
      <c r="J107" s="148">
        <f>J220</f>
        <v>0</v>
      </c>
      <c r="K107" s="145"/>
      <c r="L107" s="149"/>
    </row>
    <row r="108" spans="2:12" s="10" customFormat="1" ht="19.9" customHeight="1">
      <c r="B108" s="150"/>
      <c r="C108" s="151"/>
      <c r="D108" s="152" t="s">
        <v>106</v>
      </c>
      <c r="E108" s="153"/>
      <c r="F108" s="153"/>
      <c r="G108" s="153"/>
      <c r="H108" s="153"/>
      <c r="I108" s="153"/>
      <c r="J108" s="154">
        <f>J221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107</v>
      </c>
      <c r="E109" s="153"/>
      <c r="F109" s="153"/>
      <c r="G109" s="153"/>
      <c r="H109" s="153"/>
      <c r="I109" s="153"/>
      <c r="J109" s="154">
        <f>J233</f>
        <v>0</v>
      </c>
      <c r="K109" s="151"/>
      <c r="L109" s="155"/>
    </row>
    <row r="110" spans="1:31" s="2" customFormat="1" ht="21.7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108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16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6.25" customHeight="1">
      <c r="A119" s="31"/>
      <c r="B119" s="32"/>
      <c r="C119" s="33"/>
      <c r="D119" s="33"/>
      <c r="E119" s="270" t="str">
        <f>E7</f>
        <v>Oprava opěrné konstrukce mezi p.p.č. 1716-1 a 1716-4 - aktualizace II/23</v>
      </c>
      <c r="F119" s="271"/>
      <c r="G119" s="271"/>
      <c r="H119" s="271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88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41" t="str">
        <f>E9</f>
        <v>01-01 - Stavební část</v>
      </c>
      <c r="F121" s="272"/>
      <c r="G121" s="272"/>
      <c r="H121" s="272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20</v>
      </c>
      <c r="D123" s="33"/>
      <c r="E123" s="33"/>
      <c r="F123" s="24" t="str">
        <f>F12</f>
        <v xml:space="preserve"> </v>
      </c>
      <c r="G123" s="33"/>
      <c r="H123" s="33"/>
      <c r="I123" s="26" t="s">
        <v>22</v>
      </c>
      <c r="J123" s="63" t="str">
        <f>IF(J12="","",J12)</f>
        <v>16. 1. 2023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24</v>
      </c>
      <c r="D125" s="33"/>
      <c r="E125" s="33"/>
      <c r="F125" s="24" t="str">
        <f>E15</f>
        <v xml:space="preserve"> </v>
      </c>
      <c r="G125" s="33"/>
      <c r="H125" s="33"/>
      <c r="I125" s="26" t="s">
        <v>29</v>
      </c>
      <c r="J125" s="29" t="str">
        <f>E21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27</v>
      </c>
      <c r="D126" s="33"/>
      <c r="E126" s="33"/>
      <c r="F126" s="24" t="str">
        <f>IF(E18="","",E18)</f>
        <v>Vyplň údaj</v>
      </c>
      <c r="G126" s="33"/>
      <c r="H126" s="33"/>
      <c r="I126" s="26" t="s">
        <v>31</v>
      </c>
      <c r="J126" s="29" t="str">
        <f>E24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56"/>
      <c r="B128" s="157"/>
      <c r="C128" s="158" t="s">
        <v>109</v>
      </c>
      <c r="D128" s="159" t="s">
        <v>58</v>
      </c>
      <c r="E128" s="159" t="s">
        <v>54</v>
      </c>
      <c r="F128" s="159" t="s">
        <v>55</v>
      </c>
      <c r="G128" s="159" t="s">
        <v>110</v>
      </c>
      <c r="H128" s="159" t="s">
        <v>111</v>
      </c>
      <c r="I128" s="159" t="s">
        <v>112</v>
      </c>
      <c r="J128" s="160" t="s">
        <v>92</v>
      </c>
      <c r="K128" s="161" t="s">
        <v>113</v>
      </c>
      <c r="L128" s="162"/>
      <c r="M128" s="72" t="s">
        <v>1</v>
      </c>
      <c r="N128" s="73" t="s">
        <v>37</v>
      </c>
      <c r="O128" s="73" t="s">
        <v>114</v>
      </c>
      <c r="P128" s="73" t="s">
        <v>115</v>
      </c>
      <c r="Q128" s="73" t="s">
        <v>116</v>
      </c>
      <c r="R128" s="73" t="s">
        <v>117</v>
      </c>
      <c r="S128" s="73" t="s">
        <v>118</v>
      </c>
      <c r="T128" s="74" t="s">
        <v>119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9" customHeight="1">
      <c r="A129" s="31"/>
      <c r="B129" s="32"/>
      <c r="C129" s="79" t="s">
        <v>120</v>
      </c>
      <c r="D129" s="33"/>
      <c r="E129" s="33"/>
      <c r="F129" s="33"/>
      <c r="G129" s="33"/>
      <c r="H129" s="33"/>
      <c r="I129" s="33"/>
      <c r="J129" s="163">
        <f>BK129</f>
        <v>0</v>
      </c>
      <c r="K129" s="33"/>
      <c r="L129" s="36"/>
      <c r="M129" s="75"/>
      <c r="N129" s="164"/>
      <c r="O129" s="76"/>
      <c r="P129" s="165">
        <f>P130+P220</f>
        <v>0</v>
      </c>
      <c r="Q129" s="76"/>
      <c r="R129" s="165">
        <f>R130+R220</f>
        <v>0</v>
      </c>
      <c r="S129" s="76"/>
      <c r="T129" s="166">
        <f>T130+T220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72</v>
      </c>
      <c r="AU129" s="14" t="s">
        <v>94</v>
      </c>
      <c r="BK129" s="167">
        <f>BK130+BK220</f>
        <v>0</v>
      </c>
    </row>
    <row r="130" spans="2:63" s="12" customFormat="1" ht="25.9" customHeight="1">
      <c r="B130" s="168"/>
      <c r="C130" s="169"/>
      <c r="D130" s="170" t="s">
        <v>72</v>
      </c>
      <c r="E130" s="171" t="s">
        <v>121</v>
      </c>
      <c r="F130" s="171" t="s">
        <v>122</v>
      </c>
      <c r="G130" s="169"/>
      <c r="H130" s="169"/>
      <c r="I130" s="172"/>
      <c r="J130" s="173">
        <f>BK130</f>
        <v>0</v>
      </c>
      <c r="K130" s="169"/>
      <c r="L130" s="174"/>
      <c r="M130" s="175"/>
      <c r="N130" s="176"/>
      <c r="O130" s="176"/>
      <c r="P130" s="177">
        <f>P131+P155+P169+P179+P181+P184+P203+P214+P218</f>
        <v>0</v>
      </c>
      <c r="Q130" s="176"/>
      <c r="R130" s="177">
        <f>R131+R155+R169+R179+R181+R184+R203+R214+R218</f>
        <v>0</v>
      </c>
      <c r="S130" s="176"/>
      <c r="T130" s="178">
        <f>T131+T155+T169+T179+T181+T184+T203+T214+T218</f>
        <v>0</v>
      </c>
      <c r="AR130" s="179" t="s">
        <v>81</v>
      </c>
      <c r="AT130" s="180" t="s">
        <v>72</v>
      </c>
      <c r="AU130" s="180" t="s">
        <v>73</v>
      </c>
      <c r="AY130" s="179" t="s">
        <v>123</v>
      </c>
      <c r="BK130" s="181">
        <f>BK131+BK155+BK169+BK179+BK181+BK184+BK203+BK214+BK218</f>
        <v>0</v>
      </c>
    </row>
    <row r="131" spans="2:63" s="12" customFormat="1" ht="22.9" customHeight="1">
      <c r="B131" s="168"/>
      <c r="C131" s="169"/>
      <c r="D131" s="170" t="s">
        <v>72</v>
      </c>
      <c r="E131" s="182" t="s">
        <v>81</v>
      </c>
      <c r="F131" s="182" t="s">
        <v>124</v>
      </c>
      <c r="G131" s="169"/>
      <c r="H131" s="169"/>
      <c r="I131" s="172"/>
      <c r="J131" s="183">
        <f>BK131</f>
        <v>0</v>
      </c>
      <c r="K131" s="169"/>
      <c r="L131" s="174"/>
      <c r="M131" s="175"/>
      <c r="N131" s="176"/>
      <c r="O131" s="176"/>
      <c r="P131" s="177">
        <f>SUM(P132:P154)</f>
        <v>0</v>
      </c>
      <c r="Q131" s="176"/>
      <c r="R131" s="177">
        <f>SUM(R132:R154)</f>
        <v>0</v>
      </c>
      <c r="S131" s="176"/>
      <c r="T131" s="178">
        <f>SUM(T132:T154)</f>
        <v>0</v>
      </c>
      <c r="AR131" s="179" t="s">
        <v>81</v>
      </c>
      <c r="AT131" s="180" t="s">
        <v>72</v>
      </c>
      <c r="AU131" s="180" t="s">
        <v>81</v>
      </c>
      <c r="AY131" s="179" t="s">
        <v>123</v>
      </c>
      <c r="BK131" s="181">
        <f>SUM(BK132:BK154)</f>
        <v>0</v>
      </c>
    </row>
    <row r="132" spans="1:65" s="2" customFormat="1" ht="21.75" customHeight="1">
      <c r="A132" s="31"/>
      <c r="B132" s="32"/>
      <c r="C132" s="184" t="s">
        <v>81</v>
      </c>
      <c r="D132" s="184" t="s">
        <v>125</v>
      </c>
      <c r="E132" s="185" t="s">
        <v>126</v>
      </c>
      <c r="F132" s="186" t="s">
        <v>127</v>
      </c>
      <c r="G132" s="187" t="s">
        <v>128</v>
      </c>
      <c r="H132" s="188">
        <v>1</v>
      </c>
      <c r="I132" s="189"/>
      <c r="J132" s="190">
        <f aca="true" t="shared" si="0" ref="J132:J154">ROUND(I132*H132,2)</f>
        <v>0</v>
      </c>
      <c r="K132" s="191"/>
      <c r="L132" s="36"/>
      <c r="M132" s="192" t="s">
        <v>1</v>
      </c>
      <c r="N132" s="193" t="s">
        <v>38</v>
      </c>
      <c r="O132" s="68"/>
      <c r="P132" s="194">
        <f aca="true" t="shared" si="1" ref="P132:P154">O132*H132</f>
        <v>0</v>
      </c>
      <c r="Q132" s="194">
        <v>0</v>
      </c>
      <c r="R132" s="194">
        <f aca="true" t="shared" si="2" ref="R132:R154">Q132*H132</f>
        <v>0</v>
      </c>
      <c r="S132" s="194">
        <v>0</v>
      </c>
      <c r="T132" s="195">
        <f aca="true" t="shared" si="3" ref="T132:T154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129</v>
      </c>
      <c r="AT132" s="196" t="s">
        <v>125</v>
      </c>
      <c r="AU132" s="196" t="s">
        <v>83</v>
      </c>
      <c r="AY132" s="14" t="s">
        <v>123</v>
      </c>
      <c r="BE132" s="197">
        <f aca="true" t="shared" si="4" ref="BE132:BE154">IF(N132="základní",J132,0)</f>
        <v>0</v>
      </c>
      <c r="BF132" s="197">
        <f aca="true" t="shared" si="5" ref="BF132:BF154">IF(N132="snížená",J132,0)</f>
        <v>0</v>
      </c>
      <c r="BG132" s="197">
        <f aca="true" t="shared" si="6" ref="BG132:BG154">IF(N132="zákl. přenesená",J132,0)</f>
        <v>0</v>
      </c>
      <c r="BH132" s="197">
        <f aca="true" t="shared" si="7" ref="BH132:BH154">IF(N132="sníž. přenesená",J132,0)</f>
        <v>0</v>
      </c>
      <c r="BI132" s="197">
        <f aca="true" t="shared" si="8" ref="BI132:BI154">IF(N132="nulová",J132,0)</f>
        <v>0</v>
      </c>
      <c r="BJ132" s="14" t="s">
        <v>81</v>
      </c>
      <c r="BK132" s="197">
        <f aca="true" t="shared" si="9" ref="BK132:BK154">ROUND(I132*H132,2)</f>
        <v>0</v>
      </c>
      <c r="BL132" s="14" t="s">
        <v>129</v>
      </c>
      <c r="BM132" s="196" t="s">
        <v>130</v>
      </c>
    </row>
    <row r="133" spans="1:65" s="2" customFormat="1" ht="24.2" customHeight="1">
      <c r="A133" s="31"/>
      <c r="B133" s="32"/>
      <c r="C133" s="184" t="s">
        <v>83</v>
      </c>
      <c r="D133" s="184" t="s">
        <v>125</v>
      </c>
      <c r="E133" s="185" t="s">
        <v>131</v>
      </c>
      <c r="F133" s="186" t="s">
        <v>132</v>
      </c>
      <c r="G133" s="187" t="s">
        <v>128</v>
      </c>
      <c r="H133" s="188">
        <v>1</v>
      </c>
      <c r="I133" s="189"/>
      <c r="J133" s="190">
        <f t="shared" si="0"/>
        <v>0</v>
      </c>
      <c r="K133" s="191"/>
      <c r="L133" s="36"/>
      <c r="M133" s="192" t="s">
        <v>1</v>
      </c>
      <c r="N133" s="193" t="s">
        <v>38</v>
      </c>
      <c r="O133" s="68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129</v>
      </c>
      <c r="AT133" s="196" t="s">
        <v>125</v>
      </c>
      <c r="AU133" s="196" t="s">
        <v>83</v>
      </c>
      <c r="AY133" s="14" t="s">
        <v>123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81</v>
      </c>
      <c r="BK133" s="197">
        <f t="shared" si="9"/>
        <v>0</v>
      </c>
      <c r="BL133" s="14" t="s">
        <v>129</v>
      </c>
      <c r="BM133" s="196" t="s">
        <v>133</v>
      </c>
    </row>
    <row r="134" spans="1:65" s="2" customFormat="1" ht="24.2" customHeight="1">
      <c r="A134" s="31"/>
      <c r="B134" s="32"/>
      <c r="C134" s="184" t="s">
        <v>134</v>
      </c>
      <c r="D134" s="184" t="s">
        <v>125</v>
      </c>
      <c r="E134" s="185" t="s">
        <v>135</v>
      </c>
      <c r="F134" s="186" t="s">
        <v>136</v>
      </c>
      <c r="G134" s="187" t="s">
        <v>128</v>
      </c>
      <c r="H134" s="188">
        <v>1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38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129</v>
      </c>
      <c r="AT134" s="196" t="s">
        <v>125</v>
      </c>
      <c r="AU134" s="196" t="s">
        <v>83</v>
      </c>
      <c r="AY134" s="14" t="s">
        <v>123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81</v>
      </c>
      <c r="BK134" s="197">
        <f t="shared" si="9"/>
        <v>0</v>
      </c>
      <c r="BL134" s="14" t="s">
        <v>129</v>
      </c>
      <c r="BM134" s="196" t="s">
        <v>137</v>
      </c>
    </row>
    <row r="135" spans="1:65" s="2" customFormat="1" ht="33" customHeight="1">
      <c r="A135" s="31"/>
      <c r="B135" s="32"/>
      <c r="C135" s="184" t="s">
        <v>129</v>
      </c>
      <c r="D135" s="184" t="s">
        <v>125</v>
      </c>
      <c r="E135" s="185" t="s">
        <v>138</v>
      </c>
      <c r="F135" s="186" t="s">
        <v>139</v>
      </c>
      <c r="G135" s="187" t="s">
        <v>128</v>
      </c>
      <c r="H135" s="188">
        <v>1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38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129</v>
      </c>
      <c r="AT135" s="196" t="s">
        <v>125</v>
      </c>
      <c r="AU135" s="196" t="s">
        <v>83</v>
      </c>
      <c r="AY135" s="14" t="s">
        <v>123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81</v>
      </c>
      <c r="BK135" s="197">
        <f t="shared" si="9"/>
        <v>0</v>
      </c>
      <c r="BL135" s="14" t="s">
        <v>129</v>
      </c>
      <c r="BM135" s="196" t="s">
        <v>140</v>
      </c>
    </row>
    <row r="136" spans="1:65" s="2" customFormat="1" ht="24.2" customHeight="1">
      <c r="A136" s="31"/>
      <c r="B136" s="32"/>
      <c r="C136" s="184" t="s">
        <v>141</v>
      </c>
      <c r="D136" s="184" t="s">
        <v>125</v>
      </c>
      <c r="E136" s="185" t="s">
        <v>142</v>
      </c>
      <c r="F136" s="186" t="s">
        <v>143</v>
      </c>
      <c r="G136" s="187" t="s">
        <v>144</v>
      </c>
      <c r="H136" s="188">
        <v>26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38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129</v>
      </c>
      <c r="AT136" s="196" t="s">
        <v>125</v>
      </c>
      <c r="AU136" s="196" t="s">
        <v>83</v>
      </c>
      <c r="AY136" s="14" t="s">
        <v>123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81</v>
      </c>
      <c r="BK136" s="197">
        <f t="shared" si="9"/>
        <v>0</v>
      </c>
      <c r="BL136" s="14" t="s">
        <v>129</v>
      </c>
      <c r="BM136" s="196" t="s">
        <v>145</v>
      </c>
    </row>
    <row r="137" spans="1:65" s="2" customFormat="1" ht="33" customHeight="1">
      <c r="A137" s="31"/>
      <c r="B137" s="32"/>
      <c r="C137" s="184" t="s">
        <v>146</v>
      </c>
      <c r="D137" s="184" t="s">
        <v>125</v>
      </c>
      <c r="E137" s="185" t="s">
        <v>147</v>
      </c>
      <c r="F137" s="186" t="s">
        <v>148</v>
      </c>
      <c r="G137" s="187" t="s">
        <v>149</v>
      </c>
      <c r="H137" s="188">
        <v>76.07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38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129</v>
      </c>
      <c r="AT137" s="196" t="s">
        <v>125</v>
      </c>
      <c r="AU137" s="196" t="s">
        <v>83</v>
      </c>
      <c r="AY137" s="14" t="s">
        <v>123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81</v>
      </c>
      <c r="BK137" s="197">
        <f t="shared" si="9"/>
        <v>0</v>
      </c>
      <c r="BL137" s="14" t="s">
        <v>129</v>
      </c>
      <c r="BM137" s="196" t="s">
        <v>150</v>
      </c>
    </row>
    <row r="138" spans="1:65" s="2" customFormat="1" ht="33" customHeight="1">
      <c r="A138" s="31"/>
      <c r="B138" s="32"/>
      <c r="C138" s="184" t="s">
        <v>151</v>
      </c>
      <c r="D138" s="184" t="s">
        <v>125</v>
      </c>
      <c r="E138" s="185" t="s">
        <v>152</v>
      </c>
      <c r="F138" s="186" t="s">
        <v>153</v>
      </c>
      <c r="G138" s="187" t="s">
        <v>149</v>
      </c>
      <c r="H138" s="188">
        <v>30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38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129</v>
      </c>
      <c r="AT138" s="196" t="s">
        <v>125</v>
      </c>
      <c r="AU138" s="196" t="s">
        <v>83</v>
      </c>
      <c r="AY138" s="14" t="s">
        <v>123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81</v>
      </c>
      <c r="BK138" s="197">
        <f t="shared" si="9"/>
        <v>0</v>
      </c>
      <c r="BL138" s="14" t="s">
        <v>129</v>
      </c>
      <c r="BM138" s="196" t="s">
        <v>154</v>
      </c>
    </row>
    <row r="139" spans="1:65" s="2" customFormat="1" ht="24.2" customHeight="1">
      <c r="A139" s="31"/>
      <c r="B139" s="32"/>
      <c r="C139" s="184" t="s">
        <v>155</v>
      </c>
      <c r="D139" s="184" t="s">
        <v>125</v>
      </c>
      <c r="E139" s="185" t="s">
        <v>156</v>
      </c>
      <c r="F139" s="186" t="s">
        <v>157</v>
      </c>
      <c r="G139" s="187" t="s">
        <v>149</v>
      </c>
      <c r="H139" s="188">
        <v>32.66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38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129</v>
      </c>
      <c r="AT139" s="196" t="s">
        <v>125</v>
      </c>
      <c r="AU139" s="196" t="s">
        <v>83</v>
      </c>
      <c r="AY139" s="14" t="s">
        <v>123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81</v>
      </c>
      <c r="BK139" s="197">
        <f t="shared" si="9"/>
        <v>0</v>
      </c>
      <c r="BL139" s="14" t="s">
        <v>129</v>
      </c>
      <c r="BM139" s="196" t="s">
        <v>158</v>
      </c>
    </row>
    <row r="140" spans="1:65" s="2" customFormat="1" ht="21.75" customHeight="1">
      <c r="A140" s="31"/>
      <c r="B140" s="32"/>
      <c r="C140" s="184" t="s">
        <v>159</v>
      </c>
      <c r="D140" s="184" t="s">
        <v>125</v>
      </c>
      <c r="E140" s="185" t="s">
        <v>160</v>
      </c>
      <c r="F140" s="186" t="s">
        <v>161</v>
      </c>
      <c r="G140" s="187" t="s">
        <v>162</v>
      </c>
      <c r="H140" s="188">
        <v>60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38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129</v>
      </c>
      <c r="AT140" s="196" t="s">
        <v>125</v>
      </c>
      <c r="AU140" s="196" t="s">
        <v>83</v>
      </c>
      <c r="AY140" s="14" t="s">
        <v>123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81</v>
      </c>
      <c r="BK140" s="197">
        <f t="shared" si="9"/>
        <v>0</v>
      </c>
      <c r="BL140" s="14" t="s">
        <v>129</v>
      </c>
      <c r="BM140" s="196" t="s">
        <v>163</v>
      </c>
    </row>
    <row r="141" spans="1:65" s="2" customFormat="1" ht="21.75" customHeight="1">
      <c r="A141" s="31"/>
      <c r="B141" s="32"/>
      <c r="C141" s="184" t="s">
        <v>164</v>
      </c>
      <c r="D141" s="184" t="s">
        <v>125</v>
      </c>
      <c r="E141" s="185" t="s">
        <v>165</v>
      </c>
      <c r="F141" s="186" t="s">
        <v>166</v>
      </c>
      <c r="G141" s="187" t="s">
        <v>162</v>
      </c>
      <c r="H141" s="188">
        <v>60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38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129</v>
      </c>
      <c r="AT141" s="196" t="s">
        <v>125</v>
      </c>
      <c r="AU141" s="196" t="s">
        <v>83</v>
      </c>
      <c r="AY141" s="14" t="s">
        <v>123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81</v>
      </c>
      <c r="BK141" s="197">
        <f t="shared" si="9"/>
        <v>0</v>
      </c>
      <c r="BL141" s="14" t="s">
        <v>129</v>
      </c>
      <c r="BM141" s="196" t="s">
        <v>167</v>
      </c>
    </row>
    <row r="142" spans="1:65" s="2" customFormat="1" ht="37.9" customHeight="1">
      <c r="A142" s="31"/>
      <c r="B142" s="32"/>
      <c r="C142" s="184" t="s">
        <v>168</v>
      </c>
      <c r="D142" s="184" t="s">
        <v>125</v>
      </c>
      <c r="E142" s="185" t="s">
        <v>169</v>
      </c>
      <c r="F142" s="186" t="s">
        <v>170</v>
      </c>
      <c r="G142" s="187" t="s">
        <v>149</v>
      </c>
      <c r="H142" s="188">
        <v>84.07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38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129</v>
      </c>
      <c r="AT142" s="196" t="s">
        <v>125</v>
      </c>
      <c r="AU142" s="196" t="s">
        <v>83</v>
      </c>
      <c r="AY142" s="14" t="s">
        <v>123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81</v>
      </c>
      <c r="BK142" s="197">
        <f t="shared" si="9"/>
        <v>0</v>
      </c>
      <c r="BL142" s="14" t="s">
        <v>129</v>
      </c>
      <c r="BM142" s="196" t="s">
        <v>171</v>
      </c>
    </row>
    <row r="143" spans="1:65" s="2" customFormat="1" ht="37.9" customHeight="1">
      <c r="A143" s="31"/>
      <c r="B143" s="32"/>
      <c r="C143" s="184" t="s">
        <v>172</v>
      </c>
      <c r="D143" s="184" t="s">
        <v>125</v>
      </c>
      <c r="E143" s="185" t="s">
        <v>173</v>
      </c>
      <c r="F143" s="186" t="s">
        <v>174</v>
      </c>
      <c r="G143" s="187" t="s">
        <v>149</v>
      </c>
      <c r="H143" s="188">
        <v>1261.05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38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129</v>
      </c>
      <c r="AT143" s="196" t="s">
        <v>125</v>
      </c>
      <c r="AU143" s="196" t="s">
        <v>83</v>
      </c>
      <c r="AY143" s="14" t="s">
        <v>123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81</v>
      </c>
      <c r="BK143" s="197">
        <f t="shared" si="9"/>
        <v>0</v>
      </c>
      <c r="BL143" s="14" t="s">
        <v>129</v>
      </c>
      <c r="BM143" s="196" t="s">
        <v>175</v>
      </c>
    </row>
    <row r="144" spans="1:65" s="2" customFormat="1" ht="24.2" customHeight="1">
      <c r="A144" s="31"/>
      <c r="B144" s="32"/>
      <c r="C144" s="184" t="s">
        <v>176</v>
      </c>
      <c r="D144" s="184" t="s">
        <v>125</v>
      </c>
      <c r="E144" s="185" t="s">
        <v>177</v>
      </c>
      <c r="F144" s="186" t="s">
        <v>178</v>
      </c>
      <c r="G144" s="187" t="s">
        <v>149</v>
      </c>
      <c r="H144" s="188">
        <v>84.07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38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129</v>
      </c>
      <c r="AT144" s="196" t="s">
        <v>125</v>
      </c>
      <c r="AU144" s="196" t="s">
        <v>83</v>
      </c>
      <c r="AY144" s="14" t="s">
        <v>123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81</v>
      </c>
      <c r="BK144" s="197">
        <f t="shared" si="9"/>
        <v>0</v>
      </c>
      <c r="BL144" s="14" t="s">
        <v>129</v>
      </c>
      <c r="BM144" s="196" t="s">
        <v>179</v>
      </c>
    </row>
    <row r="145" spans="1:65" s="2" customFormat="1" ht="33" customHeight="1">
      <c r="A145" s="31"/>
      <c r="B145" s="32"/>
      <c r="C145" s="184" t="s">
        <v>180</v>
      </c>
      <c r="D145" s="184" t="s">
        <v>125</v>
      </c>
      <c r="E145" s="185" t="s">
        <v>181</v>
      </c>
      <c r="F145" s="186" t="s">
        <v>182</v>
      </c>
      <c r="G145" s="187" t="s">
        <v>183</v>
      </c>
      <c r="H145" s="188">
        <v>159.73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38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129</v>
      </c>
      <c r="AT145" s="196" t="s">
        <v>125</v>
      </c>
      <c r="AU145" s="196" t="s">
        <v>83</v>
      </c>
      <c r="AY145" s="14" t="s">
        <v>123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81</v>
      </c>
      <c r="BK145" s="197">
        <f t="shared" si="9"/>
        <v>0</v>
      </c>
      <c r="BL145" s="14" t="s">
        <v>129</v>
      </c>
      <c r="BM145" s="196" t="s">
        <v>184</v>
      </c>
    </row>
    <row r="146" spans="1:65" s="2" customFormat="1" ht="16.5" customHeight="1">
      <c r="A146" s="31"/>
      <c r="B146" s="32"/>
      <c r="C146" s="184" t="s">
        <v>8</v>
      </c>
      <c r="D146" s="184" t="s">
        <v>125</v>
      </c>
      <c r="E146" s="185" t="s">
        <v>185</v>
      </c>
      <c r="F146" s="186" t="s">
        <v>186</v>
      </c>
      <c r="G146" s="187" t="s">
        <v>149</v>
      </c>
      <c r="H146" s="188">
        <v>84.07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38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129</v>
      </c>
      <c r="AT146" s="196" t="s">
        <v>125</v>
      </c>
      <c r="AU146" s="196" t="s">
        <v>83</v>
      </c>
      <c r="AY146" s="14" t="s">
        <v>123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81</v>
      </c>
      <c r="BK146" s="197">
        <f t="shared" si="9"/>
        <v>0</v>
      </c>
      <c r="BL146" s="14" t="s">
        <v>129</v>
      </c>
      <c r="BM146" s="196" t="s">
        <v>187</v>
      </c>
    </row>
    <row r="147" spans="1:65" s="2" customFormat="1" ht="24.2" customHeight="1">
      <c r="A147" s="31"/>
      <c r="B147" s="32"/>
      <c r="C147" s="184" t="s">
        <v>188</v>
      </c>
      <c r="D147" s="184" t="s">
        <v>125</v>
      </c>
      <c r="E147" s="185" t="s">
        <v>189</v>
      </c>
      <c r="F147" s="186" t="s">
        <v>190</v>
      </c>
      <c r="G147" s="187" t="s">
        <v>149</v>
      </c>
      <c r="H147" s="188">
        <v>41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38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129</v>
      </c>
      <c r="AT147" s="196" t="s">
        <v>125</v>
      </c>
      <c r="AU147" s="196" t="s">
        <v>83</v>
      </c>
      <c r="AY147" s="14" t="s">
        <v>123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81</v>
      </c>
      <c r="BK147" s="197">
        <f t="shared" si="9"/>
        <v>0</v>
      </c>
      <c r="BL147" s="14" t="s">
        <v>129</v>
      </c>
      <c r="BM147" s="196" t="s">
        <v>191</v>
      </c>
    </row>
    <row r="148" spans="1:65" s="2" customFormat="1" ht="16.5" customHeight="1">
      <c r="A148" s="31"/>
      <c r="B148" s="32"/>
      <c r="C148" s="198" t="s">
        <v>192</v>
      </c>
      <c r="D148" s="198" t="s">
        <v>193</v>
      </c>
      <c r="E148" s="199" t="s">
        <v>194</v>
      </c>
      <c r="F148" s="200" t="s">
        <v>195</v>
      </c>
      <c r="G148" s="201" t="s">
        <v>183</v>
      </c>
      <c r="H148" s="202">
        <v>82</v>
      </c>
      <c r="I148" s="203"/>
      <c r="J148" s="204">
        <f t="shared" si="0"/>
        <v>0</v>
      </c>
      <c r="K148" s="205"/>
      <c r="L148" s="206"/>
      <c r="M148" s="207" t="s">
        <v>1</v>
      </c>
      <c r="N148" s="208" t="s">
        <v>38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155</v>
      </c>
      <c r="AT148" s="196" t="s">
        <v>193</v>
      </c>
      <c r="AU148" s="196" t="s">
        <v>83</v>
      </c>
      <c r="AY148" s="14" t="s">
        <v>123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81</v>
      </c>
      <c r="BK148" s="197">
        <f t="shared" si="9"/>
        <v>0</v>
      </c>
      <c r="BL148" s="14" t="s">
        <v>129</v>
      </c>
      <c r="BM148" s="196" t="s">
        <v>196</v>
      </c>
    </row>
    <row r="149" spans="1:65" s="2" customFormat="1" ht="24.2" customHeight="1">
      <c r="A149" s="31"/>
      <c r="B149" s="32"/>
      <c r="C149" s="184" t="s">
        <v>197</v>
      </c>
      <c r="D149" s="184" t="s">
        <v>125</v>
      </c>
      <c r="E149" s="185" t="s">
        <v>198</v>
      </c>
      <c r="F149" s="186" t="s">
        <v>199</v>
      </c>
      <c r="G149" s="187" t="s">
        <v>149</v>
      </c>
      <c r="H149" s="188">
        <v>6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38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129</v>
      </c>
      <c r="AT149" s="196" t="s">
        <v>125</v>
      </c>
      <c r="AU149" s="196" t="s">
        <v>83</v>
      </c>
      <c r="AY149" s="14" t="s">
        <v>123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81</v>
      </c>
      <c r="BK149" s="197">
        <f t="shared" si="9"/>
        <v>0</v>
      </c>
      <c r="BL149" s="14" t="s">
        <v>129</v>
      </c>
      <c r="BM149" s="196" t="s">
        <v>200</v>
      </c>
    </row>
    <row r="150" spans="1:65" s="2" customFormat="1" ht="16.5" customHeight="1">
      <c r="A150" s="31"/>
      <c r="B150" s="32"/>
      <c r="C150" s="198" t="s">
        <v>201</v>
      </c>
      <c r="D150" s="198" t="s">
        <v>193</v>
      </c>
      <c r="E150" s="199" t="s">
        <v>202</v>
      </c>
      <c r="F150" s="200" t="s">
        <v>203</v>
      </c>
      <c r="G150" s="201" t="s">
        <v>183</v>
      </c>
      <c r="H150" s="202">
        <v>10.8</v>
      </c>
      <c r="I150" s="203"/>
      <c r="J150" s="204">
        <f t="shared" si="0"/>
        <v>0</v>
      </c>
      <c r="K150" s="205"/>
      <c r="L150" s="206"/>
      <c r="M150" s="207" t="s">
        <v>1</v>
      </c>
      <c r="N150" s="208" t="s">
        <v>38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155</v>
      </c>
      <c r="AT150" s="196" t="s">
        <v>193</v>
      </c>
      <c r="AU150" s="196" t="s">
        <v>83</v>
      </c>
      <c r="AY150" s="14" t="s">
        <v>123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81</v>
      </c>
      <c r="BK150" s="197">
        <f t="shared" si="9"/>
        <v>0</v>
      </c>
      <c r="BL150" s="14" t="s">
        <v>129</v>
      </c>
      <c r="BM150" s="196" t="s">
        <v>204</v>
      </c>
    </row>
    <row r="151" spans="1:65" s="2" customFormat="1" ht="24.2" customHeight="1">
      <c r="A151" s="31"/>
      <c r="B151" s="32"/>
      <c r="C151" s="184" t="s">
        <v>205</v>
      </c>
      <c r="D151" s="184" t="s">
        <v>125</v>
      </c>
      <c r="E151" s="185" t="s">
        <v>206</v>
      </c>
      <c r="F151" s="186" t="s">
        <v>207</v>
      </c>
      <c r="G151" s="187" t="s">
        <v>162</v>
      </c>
      <c r="H151" s="188">
        <v>65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38</v>
      </c>
      <c r="O151" s="68"/>
      <c r="P151" s="194">
        <f t="shared" si="1"/>
        <v>0</v>
      </c>
      <c r="Q151" s="194">
        <v>0</v>
      </c>
      <c r="R151" s="194">
        <f t="shared" si="2"/>
        <v>0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129</v>
      </c>
      <c r="AT151" s="196" t="s">
        <v>125</v>
      </c>
      <c r="AU151" s="196" t="s">
        <v>83</v>
      </c>
      <c r="AY151" s="14" t="s">
        <v>123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81</v>
      </c>
      <c r="BK151" s="197">
        <f t="shared" si="9"/>
        <v>0</v>
      </c>
      <c r="BL151" s="14" t="s">
        <v>129</v>
      </c>
      <c r="BM151" s="196" t="s">
        <v>208</v>
      </c>
    </row>
    <row r="152" spans="1:65" s="2" customFormat="1" ht="16.5" customHeight="1">
      <c r="A152" s="31"/>
      <c r="B152" s="32"/>
      <c r="C152" s="198" t="s">
        <v>7</v>
      </c>
      <c r="D152" s="198" t="s">
        <v>193</v>
      </c>
      <c r="E152" s="199" t="s">
        <v>209</v>
      </c>
      <c r="F152" s="200" t="s">
        <v>210</v>
      </c>
      <c r="G152" s="201" t="s">
        <v>183</v>
      </c>
      <c r="H152" s="202">
        <v>18.2</v>
      </c>
      <c r="I152" s="203"/>
      <c r="J152" s="204">
        <f t="shared" si="0"/>
        <v>0</v>
      </c>
      <c r="K152" s="205"/>
      <c r="L152" s="206"/>
      <c r="M152" s="207" t="s">
        <v>1</v>
      </c>
      <c r="N152" s="208" t="s">
        <v>38</v>
      </c>
      <c r="O152" s="68"/>
      <c r="P152" s="194">
        <f t="shared" si="1"/>
        <v>0</v>
      </c>
      <c r="Q152" s="194">
        <v>0</v>
      </c>
      <c r="R152" s="194">
        <f t="shared" si="2"/>
        <v>0</v>
      </c>
      <c r="S152" s="194">
        <v>0</v>
      </c>
      <c r="T152" s="19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155</v>
      </c>
      <c r="AT152" s="196" t="s">
        <v>193</v>
      </c>
      <c r="AU152" s="196" t="s">
        <v>83</v>
      </c>
      <c r="AY152" s="14" t="s">
        <v>123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81</v>
      </c>
      <c r="BK152" s="197">
        <f t="shared" si="9"/>
        <v>0</v>
      </c>
      <c r="BL152" s="14" t="s">
        <v>129</v>
      </c>
      <c r="BM152" s="196" t="s">
        <v>211</v>
      </c>
    </row>
    <row r="153" spans="1:65" s="2" customFormat="1" ht="24.2" customHeight="1">
      <c r="A153" s="31"/>
      <c r="B153" s="32"/>
      <c r="C153" s="184" t="s">
        <v>212</v>
      </c>
      <c r="D153" s="184" t="s">
        <v>125</v>
      </c>
      <c r="E153" s="185" t="s">
        <v>213</v>
      </c>
      <c r="F153" s="186" t="s">
        <v>214</v>
      </c>
      <c r="G153" s="187" t="s">
        <v>162</v>
      </c>
      <c r="H153" s="188">
        <v>65</v>
      </c>
      <c r="I153" s="189"/>
      <c r="J153" s="190">
        <f t="shared" si="0"/>
        <v>0</v>
      </c>
      <c r="K153" s="191"/>
      <c r="L153" s="36"/>
      <c r="M153" s="192" t="s">
        <v>1</v>
      </c>
      <c r="N153" s="193" t="s">
        <v>38</v>
      </c>
      <c r="O153" s="68"/>
      <c r="P153" s="194">
        <f t="shared" si="1"/>
        <v>0</v>
      </c>
      <c r="Q153" s="194">
        <v>0</v>
      </c>
      <c r="R153" s="194">
        <f t="shared" si="2"/>
        <v>0</v>
      </c>
      <c r="S153" s="194">
        <v>0</v>
      </c>
      <c r="T153" s="19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129</v>
      </c>
      <c r="AT153" s="196" t="s">
        <v>125</v>
      </c>
      <c r="AU153" s="196" t="s">
        <v>83</v>
      </c>
      <c r="AY153" s="14" t="s">
        <v>123</v>
      </c>
      <c r="BE153" s="197">
        <f t="shared" si="4"/>
        <v>0</v>
      </c>
      <c r="BF153" s="197">
        <f t="shared" si="5"/>
        <v>0</v>
      </c>
      <c r="BG153" s="197">
        <f t="shared" si="6"/>
        <v>0</v>
      </c>
      <c r="BH153" s="197">
        <f t="shared" si="7"/>
        <v>0</v>
      </c>
      <c r="BI153" s="197">
        <f t="shared" si="8"/>
        <v>0</v>
      </c>
      <c r="BJ153" s="14" t="s">
        <v>81</v>
      </c>
      <c r="BK153" s="197">
        <f t="shared" si="9"/>
        <v>0</v>
      </c>
      <c r="BL153" s="14" t="s">
        <v>129</v>
      </c>
      <c r="BM153" s="196" t="s">
        <v>215</v>
      </c>
    </row>
    <row r="154" spans="1:65" s="2" customFormat="1" ht="16.5" customHeight="1">
      <c r="A154" s="31"/>
      <c r="B154" s="32"/>
      <c r="C154" s="198" t="s">
        <v>216</v>
      </c>
      <c r="D154" s="198" t="s">
        <v>193</v>
      </c>
      <c r="E154" s="199" t="s">
        <v>217</v>
      </c>
      <c r="F154" s="200" t="s">
        <v>218</v>
      </c>
      <c r="G154" s="201" t="s">
        <v>219</v>
      </c>
      <c r="H154" s="202">
        <v>2.6</v>
      </c>
      <c r="I154" s="203"/>
      <c r="J154" s="204">
        <f t="shared" si="0"/>
        <v>0</v>
      </c>
      <c r="K154" s="205"/>
      <c r="L154" s="206"/>
      <c r="M154" s="207" t="s">
        <v>1</v>
      </c>
      <c r="N154" s="208" t="s">
        <v>38</v>
      </c>
      <c r="O154" s="68"/>
      <c r="P154" s="194">
        <f t="shared" si="1"/>
        <v>0</v>
      </c>
      <c r="Q154" s="194">
        <v>0</v>
      </c>
      <c r="R154" s="194">
        <f t="shared" si="2"/>
        <v>0</v>
      </c>
      <c r="S154" s="194">
        <v>0</v>
      </c>
      <c r="T154" s="19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155</v>
      </c>
      <c r="AT154" s="196" t="s">
        <v>193</v>
      </c>
      <c r="AU154" s="196" t="s">
        <v>83</v>
      </c>
      <c r="AY154" s="14" t="s">
        <v>123</v>
      </c>
      <c r="BE154" s="197">
        <f t="shared" si="4"/>
        <v>0</v>
      </c>
      <c r="BF154" s="197">
        <f t="shared" si="5"/>
        <v>0</v>
      </c>
      <c r="BG154" s="197">
        <f t="shared" si="6"/>
        <v>0</v>
      </c>
      <c r="BH154" s="197">
        <f t="shared" si="7"/>
        <v>0</v>
      </c>
      <c r="BI154" s="197">
        <f t="shared" si="8"/>
        <v>0</v>
      </c>
      <c r="BJ154" s="14" t="s">
        <v>81</v>
      </c>
      <c r="BK154" s="197">
        <f t="shared" si="9"/>
        <v>0</v>
      </c>
      <c r="BL154" s="14" t="s">
        <v>129</v>
      </c>
      <c r="BM154" s="196" t="s">
        <v>220</v>
      </c>
    </row>
    <row r="155" spans="2:63" s="12" customFormat="1" ht="22.9" customHeight="1">
      <c r="B155" s="168"/>
      <c r="C155" s="169"/>
      <c r="D155" s="170" t="s">
        <v>72</v>
      </c>
      <c r="E155" s="182" t="s">
        <v>83</v>
      </c>
      <c r="F155" s="182" t="s">
        <v>221</v>
      </c>
      <c r="G155" s="169"/>
      <c r="H155" s="169"/>
      <c r="I155" s="172"/>
      <c r="J155" s="183">
        <f>BK155</f>
        <v>0</v>
      </c>
      <c r="K155" s="169"/>
      <c r="L155" s="174"/>
      <c r="M155" s="175"/>
      <c r="N155" s="176"/>
      <c r="O155" s="176"/>
      <c r="P155" s="177">
        <f>SUM(P156:P168)</f>
        <v>0</v>
      </c>
      <c r="Q155" s="176"/>
      <c r="R155" s="177">
        <f>SUM(R156:R168)</f>
        <v>0</v>
      </c>
      <c r="S155" s="176"/>
      <c r="T155" s="178">
        <f>SUM(T156:T168)</f>
        <v>0</v>
      </c>
      <c r="AR155" s="179" t="s">
        <v>81</v>
      </c>
      <c r="AT155" s="180" t="s">
        <v>72</v>
      </c>
      <c r="AU155" s="180" t="s">
        <v>81</v>
      </c>
      <c r="AY155" s="179" t="s">
        <v>123</v>
      </c>
      <c r="BK155" s="181">
        <f>SUM(BK156:BK168)</f>
        <v>0</v>
      </c>
    </row>
    <row r="156" spans="1:65" s="2" customFormat="1" ht="33" customHeight="1">
      <c r="A156" s="31"/>
      <c r="B156" s="32"/>
      <c r="C156" s="184" t="s">
        <v>222</v>
      </c>
      <c r="D156" s="184" t="s">
        <v>125</v>
      </c>
      <c r="E156" s="185" t="s">
        <v>223</v>
      </c>
      <c r="F156" s="186" t="s">
        <v>224</v>
      </c>
      <c r="G156" s="187" t="s">
        <v>162</v>
      </c>
      <c r="H156" s="188">
        <v>25.12</v>
      </c>
      <c r="I156" s="189"/>
      <c r="J156" s="190">
        <f aca="true" t="shared" si="10" ref="J156:J168">ROUND(I156*H156,2)</f>
        <v>0</v>
      </c>
      <c r="K156" s="191"/>
      <c r="L156" s="36"/>
      <c r="M156" s="192" t="s">
        <v>1</v>
      </c>
      <c r="N156" s="193" t="s">
        <v>38</v>
      </c>
      <c r="O156" s="68"/>
      <c r="P156" s="194">
        <f aca="true" t="shared" si="11" ref="P156:P168">O156*H156</f>
        <v>0</v>
      </c>
      <c r="Q156" s="194">
        <v>0</v>
      </c>
      <c r="R156" s="194">
        <f aca="true" t="shared" si="12" ref="R156:R168">Q156*H156</f>
        <v>0</v>
      </c>
      <c r="S156" s="194">
        <v>0</v>
      </c>
      <c r="T156" s="195">
        <f aca="true" t="shared" si="13" ref="T156:T168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129</v>
      </c>
      <c r="AT156" s="196" t="s">
        <v>125</v>
      </c>
      <c r="AU156" s="196" t="s">
        <v>83</v>
      </c>
      <c r="AY156" s="14" t="s">
        <v>123</v>
      </c>
      <c r="BE156" s="197">
        <f aca="true" t="shared" si="14" ref="BE156:BE168">IF(N156="základní",J156,0)</f>
        <v>0</v>
      </c>
      <c r="BF156" s="197">
        <f aca="true" t="shared" si="15" ref="BF156:BF168">IF(N156="snížená",J156,0)</f>
        <v>0</v>
      </c>
      <c r="BG156" s="197">
        <f aca="true" t="shared" si="16" ref="BG156:BG168">IF(N156="zákl. přenesená",J156,0)</f>
        <v>0</v>
      </c>
      <c r="BH156" s="197">
        <f aca="true" t="shared" si="17" ref="BH156:BH168">IF(N156="sníž. přenesená",J156,0)</f>
        <v>0</v>
      </c>
      <c r="BI156" s="197">
        <f aca="true" t="shared" si="18" ref="BI156:BI168">IF(N156="nulová",J156,0)</f>
        <v>0</v>
      </c>
      <c r="BJ156" s="14" t="s">
        <v>81</v>
      </c>
      <c r="BK156" s="197">
        <f aca="true" t="shared" si="19" ref="BK156:BK168">ROUND(I156*H156,2)</f>
        <v>0</v>
      </c>
      <c r="BL156" s="14" t="s">
        <v>129</v>
      </c>
      <c r="BM156" s="196" t="s">
        <v>225</v>
      </c>
    </row>
    <row r="157" spans="1:65" s="2" customFormat="1" ht="24.2" customHeight="1">
      <c r="A157" s="31"/>
      <c r="B157" s="32"/>
      <c r="C157" s="198" t="s">
        <v>226</v>
      </c>
      <c r="D157" s="198" t="s">
        <v>193</v>
      </c>
      <c r="E157" s="199" t="s">
        <v>227</v>
      </c>
      <c r="F157" s="200" t="s">
        <v>228</v>
      </c>
      <c r="G157" s="201" t="s">
        <v>162</v>
      </c>
      <c r="H157" s="202">
        <v>30.14</v>
      </c>
      <c r="I157" s="203"/>
      <c r="J157" s="204">
        <f t="shared" si="10"/>
        <v>0</v>
      </c>
      <c r="K157" s="205"/>
      <c r="L157" s="206"/>
      <c r="M157" s="207" t="s">
        <v>1</v>
      </c>
      <c r="N157" s="208" t="s">
        <v>38</v>
      </c>
      <c r="O157" s="68"/>
      <c r="P157" s="194">
        <f t="shared" si="11"/>
        <v>0</v>
      </c>
      <c r="Q157" s="194">
        <v>0</v>
      </c>
      <c r="R157" s="194">
        <f t="shared" si="12"/>
        <v>0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155</v>
      </c>
      <c r="AT157" s="196" t="s">
        <v>193</v>
      </c>
      <c r="AU157" s="196" t="s">
        <v>83</v>
      </c>
      <c r="AY157" s="14" t="s">
        <v>123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81</v>
      </c>
      <c r="BK157" s="197">
        <f t="shared" si="19"/>
        <v>0</v>
      </c>
      <c r="BL157" s="14" t="s">
        <v>129</v>
      </c>
      <c r="BM157" s="196" t="s">
        <v>229</v>
      </c>
    </row>
    <row r="158" spans="1:65" s="2" customFormat="1" ht="37.9" customHeight="1">
      <c r="A158" s="31"/>
      <c r="B158" s="32"/>
      <c r="C158" s="184" t="s">
        <v>230</v>
      </c>
      <c r="D158" s="184" t="s">
        <v>125</v>
      </c>
      <c r="E158" s="185" t="s">
        <v>231</v>
      </c>
      <c r="F158" s="186" t="s">
        <v>232</v>
      </c>
      <c r="G158" s="187" t="s">
        <v>144</v>
      </c>
      <c r="H158" s="188">
        <v>25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38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129</v>
      </c>
      <c r="AT158" s="196" t="s">
        <v>125</v>
      </c>
      <c r="AU158" s="196" t="s">
        <v>83</v>
      </c>
      <c r="AY158" s="14" t="s">
        <v>123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81</v>
      </c>
      <c r="BK158" s="197">
        <f t="shared" si="19"/>
        <v>0</v>
      </c>
      <c r="BL158" s="14" t="s">
        <v>129</v>
      </c>
      <c r="BM158" s="196" t="s">
        <v>233</v>
      </c>
    </row>
    <row r="159" spans="1:65" s="2" customFormat="1" ht="16.5" customHeight="1">
      <c r="A159" s="31"/>
      <c r="B159" s="32"/>
      <c r="C159" s="184" t="s">
        <v>234</v>
      </c>
      <c r="D159" s="184" t="s">
        <v>125</v>
      </c>
      <c r="E159" s="185" t="s">
        <v>235</v>
      </c>
      <c r="F159" s="186" t="s">
        <v>236</v>
      </c>
      <c r="G159" s="187" t="s">
        <v>144</v>
      </c>
      <c r="H159" s="188">
        <v>25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38</v>
      </c>
      <c r="O159" s="68"/>
      <c r="P159" s="194">
        <f t="shared" si="11"/>
        <v>0</v>
      </c>
      <c r="Q159" s="194">
        <v>0</v>
      </c>
      <c r="R159" s="194">
        <f t="shared" si="12"/>
        <v>0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129</v>
      </c>
      <c r="AT159" s="196" t="s">
        <v>125</v>
      </c>
      <c r="AU159" s="196" t="s">
        <v>83</v>
      </c>
      <c r="AY159" s="14" t="s">
        <v>123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81</v>
      </c>
      <c r="BK159" s="197">
        <f t="shared" si="19"/>
        <v>0</v>
      </c>
      <c r="BL159" s="14" t="s">
        <v>129</v>
      </c>
      <c r="BM159" s="196" t="s">
        <v>237</v>
      </c>
    </row>
    <row r="160" spans="1:65" s="2" customFormat="1" ht="24.2" customHeight="1">
      <c r="A160" s="31"/>
      <c r="B160" s="32"/>
      <c r="C160" s="184" t="s">
        <v>238</v>
      </c>
      <c r="D160" s="184" t="s">
        <v>125</v>
      </c>
      <c r="E160" s="185" t="s">
        <v>239</v>
      </c>
      <c r="F160" s="186" t="s">
        <v>240</v>
      </c>
      <c r="G160" s="187" t="s">
        <v>149</v>
      </c>
      <c r="H160" s="188">
        <v>2.84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38</v>
      </c>
      <c r="O160" s="68"/>
      <c r="P160" s="194">
        <f t="shared" si="11"/>
        <v>0</v>
      </c>
      <c r="Q160" s="194">
        <v>0</v>
      </c>
      <c r="R160" s="194">
        <f t="shared" si="12"/>
        <v>0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129</v>
      </c>
      <c r="AT160" s="196" t="s">
        <v>125</v>
      </c>
      <c r="AU160" s="196" t="s">
        <v>83</v>
      </c>
      <c r="AY160" s="14" t="s">
        <v>123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81</v>
      </c>
      <c r="BK160" s="197">
        <f t="shared" si="19"/>
        <v>0</v>
      </c>
      <c r="BL160" s="14" t="s">
        <v>129</v>
      </c>
      <c r="BM160" s="196" t="s">
        <v>241</v>
      </c>
    </row>
    <row r="161" spans="1:65" s="2" customFormat="1" ht="16.5" customHeight="1">
      <c r="A161" s="31"/>
      <c r="B161" s="32"/>
      <c r="C161" s="184" t="s">
        <v>242</v>
      </c>
      <c r="D161" s="184" t="s">
        <v>125</v>
      </c>
      <c r="E161" s="185" t="s">
        <v>243</v>
      </c>
      <c r="F161" s="186" t="s">
        <v>244</v>
      </c>
      <c r="G161" s="187" t="s">
        <v>149</v>
      </c>
      <c r="H161" s="188">
        <v>2.84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38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129</v>
      </c>
      <c r="AT161" s="196" t="s">
        <v>125</v>
      </c>
      <c r="AU161" s="196" t="s">
        <v>83</v>
      </c>
      <c r="AY161" s="14" t="s">
        <v>123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81</v>
      </c>
      <c r="BK161" s="197">
        <f t="shared" si="19"/>
        <v>0</v>
      </c>
      <c r="BL161" s="14" t="s">
        <v>129</v>
      </c>
      <c r="BM161" s="196" t="s">
        <v>245</v>
      </c>
    </row>
    <row r="162" spans="1:65" s="2" customFormat="1" ht="16.5" customHeight="1">
      <c r="A162" s="31"/>
      <c r="B162" s="32"/>
      <c r="C162" s="184" t="s">
        <v>246</v>
      </c>
      <c r="D162" s="184" t="s">
        <v>125</v>
      </c>
      <c r="E162" s="185" t="s">
        <v>247</v>
      </c>
      <c r="F162" s="186" t="s">
        <v>248</v>
      </c>
      <c r="G162" s="187" t="s">
        <v>162</v>
      </c>
      <c r="H162" s="188">
        <v>5.29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38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129</v>
      </c>
      <c r="AT162" s="196" t="s">
        <v>125</v>
      </c>
      <c r="AU162" s="196" t="s">
        <v>83</v>
      </c>
      <c r="AY162" s="14" t="s">
        <v>123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81</v>
      </c>
      <c r="BK162" s="197">
        <f t="shared" si="19"/>
        <v>0</v>
      </c>
      <c r="BL162" s="14" t="s">
        <v>129</v>
      </c>
      <c r="BM162" s="196" t="s">
        <v>249</v>
      </c>
    </row>
    <row r="163" spans="1:65" s="2" customFormat="1" ht="16.5" customHeight="1">
      <c r="A163" s="31"/>
      <c r="B163" s="32"/>
      <c r="C163" s="184" t="s">
        <v>250</v>
      </c>
      <c r="D163" s="184" t="s">
        <v>125</v>
      </c>
      <c r="E163" s="185" t="s">
        <v>251</v>
      </c>
      <c r="F163" s="186" t="s">
        <v>252</v>
      </c>
      <c r="G163" s="187" t="s">
        <v>162</v>
      </c>
      <c r="H163" s="188">
        <v>5.29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38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129</v>
      </c>
      <c r="AT163" s="196" t="s">
        <v>125</v>
      </c>
      <c r="AU163" s="196" t="s">
        <v>83</v>
      </c>
      <c r="AY163" s="14" t="s">
        <v>123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81</v>
      </c>
      <c r="BK163" s="197">
        <f t="shared" si="19"/>
        <v>0</v>
      </c>
      <c r="BL163" s="14" t="s">
        <v>129</v>
      </c>
      <c r="BM163" s="196" t="s">
        <v>253</v>
      </c>
    </row>
    <row r="164" spans="1:65" s="2" customFormat="1" ht="16.5" customHeight="1">
      <c r="A164" s="31"/>
      <c r="B164" s="32"/>
      <c r="C164" s="184" t="s">
        <v>254</v>
      </c>
      <c r="D164" s="184" t="s">
        <v>125</v>
      </c>
      <c r="E164" s="185" t="s">
        <v>255</v>
      </c>
      <c r="F164" s="186" t="s">
        <v>256</v>
      </c>
      <c r="G164" s="187" t="s">
        <v>149</v>
      </c>
      <c r="H164" s="188">
        <v>32.64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38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129</v>
      </c>
      <c r="AT164" s="196" t="s">
        <v>125</v>
      </c>
      <c r="AU164" s="196" t="s">
        <v>83</v>
      </c>
      <c r="AY164" s="14" t="s">
        <v>123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81</v>
      </c>
      <c r="BK164" s="197">
        <f t="shared" si="19"/>
        <v>0</v>
      </c>
      <c r="BL164" s="14" t="s">
        <v>129</v>
      </c>
      <c r="BM164" s="196" t="s">
        <v>257</v>
      </c>
    </row>
    <row r="165" spans="1:65" s="2" customFormat="1" ht="24.2" customHeight="1">
      <c r="A165" s="31"/>
      <c r="B165" s="32"/>
      <c r="C165" s="184" t="s">
        <v>258</v>
      </c>
      <c r="D165" s="184" t="s">
        <v>125</v>
      </c>
      <c r="E165" s="185" t="s">
        <v>259</v>
      </c>
      <c r="F165" s="186" t="s">
        <v>260</v>
      </c>
      <c r="G165" s="187" t="s">
        <v>149</v>
      </c>
      <c r="H165" s="188">
        <v>8.52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38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129</v>
      </c>
      <c r="AT165" s="196" t="s">
        <v>125</v>
      </c>
      <c r="AU165" s="196" t="s">
        <v>83</v>
      </c>
      <c r="AY165" s="14" t="s">
        <v>123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81</v>
      </c>
      <c r="BK165" s="197">
        <f t="shared" si="19"/>
        <v>0</v>
      </c>
      <c r="BL165" s="14" t="s">
        <v>129</v>
      </c>
      <c r="BM165" s="196" t="s">
        <v>261</v>
      </c>
    </row>
    <row r="166" spans="1:65" s="2" customFormat="1" ht="16.5" customHeight="1">
      <c r="A166" s="31"/>
      <c r="B166" s="32"/>
      <c r="C166" s="184" t="s">
        <v>262</v>
      </c>
      <c r="D166" s="184" t="s">
        <v>125</v>
      </c>
      <c r="E166" s="185" t="s">
        <v>263</v>
      </c>
      <c r="F166" s="186" t="s">
        <v>264</v>
      </c>
      <c r="G166" s="187" t="s">
        <v>162</v>
      </c>
      <c r="H166" s="188">
        <v>15.87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38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129</v>
      </c>
      <c r="AT166" s="196" t="s">
        <v>125</v>
      </c>
      <c r="AU166" s="196" t="s">
        <v>83</v>
      </c>
      <c r="AY166" s="14" t="s">
        <v>123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81</v>
      </c>
      <c r="BK166" s="197">
        <f t="shared" si="19"/>
        <v>0</v>
      </c>
      <c r="BL166" s="14" t="s">
        <v>129</v>
      </c>
      <c r="BM166" s="196" t="s">
        <v>265</v>
      </c>
    </row>
    <row r="167" spans="1:65" s="2" customFormat="1" ht="16.5" customHeight="1">
      <c r="A167" s="31"/>
      <c r="B167" s="32"/>
      <c r="C167" s="184" t="s">
        <v>266</v>
      </c>
      <c r="D167" s="184" t="s">
        <v>125</v>
      </c>
      <c r="E167" s="185" t="s">
        <v>267</v>
      </c>
      <c r="F167" s="186" t="s">
        <v>268</v>
      </c>
      <c r="G167" s="187" t="s">
        <v>162</v>
      </c>
      <c r="H167" s="188">
        <v>15.87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38</v>
      </c>
      <c r="O167" s="68"/>
      <c r="P167" s="194">
        <f t="shared" si="11"/>
        <v>0</v>
      </c>
      <c r="Q167" s="194">
        <v>0</v>
      </c>
      <c r="R167" s="194">
        <f t="shared" si="12"/>
        <v>0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129</v>
      </c>
      <c r="AT167" s="196" t="s">
        <v>125</v>
      </c>
      <c r="AU167" s="196" t="s">
        <v>83</v>
      </c>
      <c r="AY167" s="14" t="s">
        <v>123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81</v>
      </c>
      <c r="BK167" s="197">
        <f t="shared" si="19"/>
        <v>0</v>
      </c>
      <c r="BL167" s="14" t="s">
        <v>129</v>
      </c>
      <c r="BM167" s="196" t="s">
        <v>269</v>
      </c>
    </row>
    <row r="168" spans="1:65" s="2" customFormat="1" ht="21.75" customHeight="1">
      <c r="A168" s="31"/>
      <c r="B168" s="32"/>
      <c r="C168" s="184" t="s">
        <v>270</v>
      </c>
      <c r="D168" s="184" t="s">
        <v>125</v>
      </c>
      <c r="E168" s="185" t="s">
        <v>271</v>
      </c>
      <c r="F168" s="186" t="s">
        <v>272</v>
      </c>
      <c r="G168" s="187" t="s">
        <v>183</v>
      </c>
      <c r="H168" s="188">
        <v>0.72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38</v>
      </c>
      <c r="O168" s="68"/>
      <c r="P168" s="194">
        <f t="shared" si="11"/>
        <v>0</v>
      </c>
      <c r="Q168" s="194">
        <v>0</v>
      </c>
      <c r="R168" s="194">
        <f t="shared" si="12"/>
        <v>0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129</v>
      </c>
      <c r="AT168" s="196" t="s">
        <v>125</v>
      </c>
      <c r="AU168" s="196" t="s">
        <v>83</v>
      </c>
      <c r="AY168" s="14" t="s">
        <v>123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81</v>
      </c>
      <c r="BK168" s="197">
        <f t="shared" si="19"/>
        <v>0</v>
      </c>
      <c r="BL168" s="14" t="s">
        <v>129</v>
      </c>
      <c r="BM168" s="196" t="s">
        <v>273</v>
      </c>
    </row>
    <row r="169" spans="2:63" s="12" customFormat="1" ht="22.9" customHeight="1">
      <c r="B169" s="168"/>
      <c r="C169" s="169"/>
      <c r="D169" s="170" t="s">
        <v>72</v>
      </c>
      <c r="E169" s="182" t="s">
        <v>134</v>
      </c>
      <c r="F169" s="182" t="s">
        <v>274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SUM(P170:P178)</f>
        <v>0</v>
      </c>
      <c r="Q169" s="176"/>
      <c r="R169" s="177">
        <f>SUM(R170:R178)</f>
        <v>0</v>
      </c>
      <c r="S169" s="176"/>
      <c r="T169" s="178">
        <f>SUM(T170:T178)</f>
        <v>0</v>
      </c>
      <c r="AR169" s="179" t="s">
        <v>81</v>
      </c>
      <c r="AT169" s="180" t="s">
        <v>72</v>
      </c>
      <c r="AU169" s="180" t="s">
        <v>81</v>
      </c>
      <c r="AY169" s="179" t="s">
        <v>123</v>
      </c>
      <c r="BK169" s="181">
        <f>SUM(BK170:BK178)</f>
        <v>0</v>
      </c>
    </row>
    <row r="170" spans="1:65" s="2" customFormat="1" ht="21.75" customHeight="1">
      <c r="A170" s="31"/>
      <c r="B170" s="32"/>
      <c r="C170" s="184" t="s">
        <v>275</v>
      </c>
      <c r="D170" s="184" t="s">
        <v>125</v>
      </c>
      <c r="E170" s="185" t="s">
        <v>276</v>
      </c>
      <c r="F170" s="186" t="s">
        <v>277</v>
      </c>
      <c r="G170" s="187" t="s">
        <v>149</v>
      </c>
      <c r="H170" s="188">
        <v>15.97</v>
      </c>
      <c r="I170" s="189"/>
      <c r="J170" s="190">
        <f aca="true" t="shared" si="20" ref="J170:J178">ROUND(I170*H170,2)</f>
        <v>0</v>
      </c>
      <c r="K170" s="191"/>
      <c r="L170" s="36"/>
      <c r="M170" s="192" t="s">
        <v>1</v>
      </c>
      <c r="N170" s="193" t="s">
        <v>38</v>
      </c>
      <c r="O170" s="68"/>
      <c r="P170" s="194">
        <f aca="true" t="shared" si="21" ref="P170:P178">O170*H170</f>
        <v>0</v>
      </c>
      <c r="Q170" s="194">
        <v>0</v>
      </c>
      <c r="R170" s="194">
        <f aca="true" t="shared" si="22" ref="R170:R178">Q170*H170</f>
        <v>0</v>
      </c>
      <c r="S170" s="194">
        <v>0</v>
      </c>
      <c r="T170" s="195">
        <f aca="true" t="shared" si="23" ref="T170:T178"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129</v>
      </c>
      <c r="AT170" s="196" t="s">
        <v>125</v>
      </c>
      <c r="AU170" s="196" t="s">
        <v>83</v>
      </c>
      <c r="AY170" s="14" t="s">
        <v>123</v>
      </c>
      <c r="BE170" s="197">
        <f aca="true" t="shared" si="24" ref="BE170:BE178">IF(N170="základní",J170,0)</f>
        <v>0</v>
      </c>
      <c r="BF170" s="197">
        <f aca="true" t="shared" si="25" ref="BF170:BF178">IF(N170="snížená",J170,0)</f>
        <v>0</v>
      </c>
      <c r="BG170" s="197">
        <f aca="true" t="shared" si="26" ref="BG170:BG178">IF(N170="zákl. přenesená",J170,0)</f>
        <v>0</v>
      </c>
      <c r="BH170" s="197">
        <f aca="true" t="shared" si="27" ref="BH170:BH178">IF(N170="sníž. přenesená",J170,0)</f>
        <v>0</v>
      </c>
      <c r="BI170" s="197">
        <f aca="true" t="shared" si="28" ref="BI170:BI178">IF(N170="nulová",J170,0)</f>
        <v>0</v>
      </c>
      <c r="BJ170" s="14" t="s">
        <v>81</v>
      </c>
      <c r="BK170" s="197">
        <f aca="true" t="shared" si="29" ref="BK170:BK178">ROUND(I170*H170,2)</f>
        <v>0</v>
      </c>
      <c r="BL170" s="14" t="s">
        <v>129</v>
      </c>
      <c r="BM170" s="196" t="s">
        <v>278</v>
      </c>
    </row>
    <row r="171" spans="1:65" s="2" customFormat="1" ht="24.2" customHeight="1">
      <c r="A171" s="31"/>
      <c r="B171" s="32"/>
      <c r="C171" s="184" t="s">
        <v>279</v>
      </c>
      <c r="D171" s="184" t="s">
        <v>125</v>
      </c>
      <c r="E171" s="185" t="s">
        <v>280</v>
      </c>
      <c r="F171" s="186" t="s">
        <v>281</v>
      </c>
      <c r="G171" s="187" t="s">
        <v>162</v>
      </c>
      <c r="H171" s="188">
        <v>107.38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38</v>
      </c>
      <c r="O171" s="68"/>
      <c r="P171" s="194">
        <f t="shared" si="21"/>
        <v>0</v>
      </c>
      <c r="Q171" s="194">
        <v>0</v>
      </c>
      <c r="R171" s="194">
        <f t="shared" si="22"/>
        <v>0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129</v>
      </c>
      <c r="AT171" s="196" t="s">
        <v>125</v>
      </c>
      <c r="AU171" s="196" t="s">
        <v>83</v>
      </c>
      <c r="AY171" s="14" t="s">
        <v>123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81</v>
      </c>
      <c r="BK171" s="197">
        <f t="shared" si="29"/>
        <v>0</v>
      </c>
      <c r="BL171" s="14" t="s">
        <v>129</v>
      </c>
      <c r="BM171" s="196" t="s">
        <v>282</v>
      </c>
    </row>
    <row r="172" spans="1:65" s="2" customFormat="1" ht="24.2" customHeight="1">
      <c r="A172" s="31"/>
      <c r="B172" s="32"/>
      <c r="C172" s="184" t="s">
        <v>283</v>
      </c>
      <c r="D172" s="184" t="s">
        <v>125</v>
      </c>
      <c r="E172" s="185" t="s">
        <v>284</v>
      </c>
      <c r="F172" s="186" t="s">
        <v>285</v>
      </c>
      <c r="G172" s="187" t="s">
        <v>162</v>
      </c>
      <c r="H172" s="188">
        <v>107.38</v>
      </c>
      <c r="I172" s="189"/>
      <c r="J172" s="190">
        <f t="shared" si="20"/>
        <v>0</v>
      </c>
      <c r="K172" s="191"/>
      <c r="L172" s="36"/>
      <c r="M172" s="192" t="s">
        <v>1</v>
      </c>
      <c r="N172" s="193" t="s">
        <v>38</v>
      </c>
      <c r="O172" s="68"/>
      <c r="P172" s="194">
        <f t="shared" si="21"/>
        <v>0</v>
      </c>
      <c r="Q172" s="194">
        <v>0</v>
      </c>
      <c r="R172" s="194">
        <f t="shared" si="22"/>
        <v>0</v>
      </c>
      <c r="S172" s="194">
        <v>0</v>
      </c>
      <c r="T172" s="195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129</v>
      </c>
      <c r="AT172" s="196" t="s">
        <v>125</v>
      </c>
      <c r="AU172" s="196" t="s">
        <v>83</v>
      </c>
      <c r="AY172" s="14" t="s">
        <v>123</v>
      </c>
      <c r="BE172" s="197">
        <f t="shared" si="24"/>
        <v>0</v>
      </c>
      <c r="BF172" s="197">
        <f t="shared" si="25"/>
        <v>0</v>
      </c>
      <c r="BG172" s="197">
        <f t="shared" si="26"/>
        <v>0</v>
      </c>
      <c r="BH172" s="197">
        <f t="shared" si="27"/>
        <v>0</v>
      </c>
      <c r="BI172" s="197">
        <f t="shared" si="28"/>
        <v>0</v>
      </c>
      <c r="BJ172" s="14" t="s">
        <v>81</v>
      </c>
      <c r="BK172" s="197">
        <f t="shared" si="29"/>
        <v>0</v>
      </c>
      <c r="BL172" s="14" t="s">
        <v>129</v>
      </c>
      <c r="BM172" s="196" t="s">
        <v>286</v>
      </c>
    </row>
    <row r="173" spans="1:65" s="2" customFormat="1" ht="24.2" customHeight="1">
      <c r="A173" s="31"/>
      <c r="B173" s="32"/>
      <c r="C173" s="184" t="s">
        <v>287</v>
      </c>
      <c r="D173" s="184" t="s">
        <v>125</v>
      </c>
      <c r="E173" s="185" t="s">
        <v>288</v>
      </c>
      <c r="F173" s="186" t="s">
        <v>289</v>
      </c>
      <c r="G173" s="187" t="s">
        <v>162</v>
      </c>
      <c r="H173" s="188">
        <v>107.38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38</v>
      </c>
      <c r="O173" s="68"/>
      <c r="P173" s="194">
        <f t="shared" si="21"/>
        <v>0</v>
      </c>
      <c r="Q173" s="194">
        <v>0</v>
      </c>
      <c r="R173" s="194">
        <f t="shared" si="22"/>
        <v>0</v>
      </c>
      <c r="S173" s="194">
        <v>0</v>
      </c>
      <c r="T173" s="19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129</v>
      </c>
      <c r="AT173" s="196" t="s">
        <v>125</v>
      </c>
      <c r="AU173" s="196" t="s">
        <v>83</v>
      </c>
      <c r="AY173" s="14" t="s">
        <v>123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81</v>
      </c>
      <c r="BK173" s="197">
        <f t="shared" si="29"/>
        <v>0</v>
      </c>
      <c r="BL173" s="14" t="s">
        <v>129</v>
      </c>
      <c r="BM173" s="196" t="s">
        <v>290</v>
      </c>
    </row>
    <row r="174" spans="1:65" s="2" customFormat="1" ht="24.2" customHeight="1">
      <c r="A174" s="31"/>
      <c r="B174" s="32"/>
      <c r="C174" s="184" t="s">
        <v>291</v>
      </c>
      <c r="D174" s="184" t="s">
        <v>125</v>
      </c>
      <c r="E174" s="185" t="s">
        <v>292</v>
      </c>
      <c r="F174" s="186" t="s">
        <v>293</v>
      </c>
      <c r="G174" s="187" t="s">
        <v>162</v>
      </c>
      <c r="H174" s="188">
        <v>6.7</v>
      </c>
      <c r="I174" s="189"/>
      <c r="J174" s="190">
        <f t="shared" si="20"/>
        <v>0</v>
      </c>
      <c r="K174" s="191"/>
      <c r="L174" s="36"/>
      <c r="M174" s="192" t="s">
        <v>1</v>
      </c>
      <c r="N174" s="193" t="s">
        <v>38</v>
      </c>
      <c r="O174" s="68"/>
      <c r="P174" s="194">
        <f t="shared" si="21"/>
        <v>0</v>
      </c>
      <c r="Q174" s="194">
        <v>0</v>
      </c>
      <c r="R174" s="194">
        <f t="shared" si="22"/>
        <v>0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129</v>
      </c>
      <c r="AT174" s="196" t="s">
        <v>125</v>
      </c>
      <c r="AU174" s="196" t="s">
        <v>83</v>
      </c>
      <c r="AY174" s="14" t="s">
        <v>123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81</v>
      </c>
      <c r="BK174" s="197">
        <f t="shared" si="29"/>
        <v>0</v>
      </c>
      <c r="BL174" s="14" t="s">
        <v>129</v>
      </c>
      <c r="BM174" s="196" t="s">
        <v>294</v>
      </c>
    </row>
    <row r="175" spans="1:65" s="2" customFormat="1" ht="24.2" customHeight="1">
      <c r="A175" s="31"/>
      <c r="B175" s="32"/>
      <c r="C175" s="184" t="s">
        <v>295</v>
      </c>
      <c r="D175" s="184" t="s">
        <v>125</v>
      </c>
      <c r="E175" s="185" t="s">
        <v>296</v>
      </c>
      <c r="F175" s="186" t="s">
        <v>297</v>
      </c>
      <c r="G175" s="187" t="s">
        <v>162</v>
      </c>
      <c r="H175" s="188">
        <v>6.7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38</v>
      </c>
      <c r="O175" s="68"/>
      <c r="P175" s="194">
        <f t="shared" si="21"/>
        <v>0</v>
      </c>
      <c r="Q175" s="194">
        <v>0</v>
      </c>
      <c r="R175" s="194">
        <f t="shared" si="22"/>
        <v>0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129</v>
      </c>
      <c r="AT175" s="196" t="s">
        <v>125</v>
      </c>
      <c r="AU175" s="196" t="s">
        <v>83</v>
      </c>
      <c r="AY175" s="14" t="s">
        <v>123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81</v>
      </c>
      <c r="BK175" s="197">
        <f t="shared" si="29"/>
        <v>0</v>
      </c>
      <c r="BL175" s="14" t="s">
        <v>129</v>
      </c>
      <c r="BM175" s="196" t="s">
        <v>298</v>
      </c>
    </row>
    <row r="176" spans="1:65" s="2" customFormat="1" ht="24.2" customHeight="1">
      <c r="A176" s="31"/>
      <c r="B176" s="32"/>
      <c r="C176" s="184" t="s">
        <v>299</v>
      </c>
      <c r="D176" s="184" t="s">
        <v>125</v>
      </c>
      <c r="E176" s="185" t="s">
        <v>300</v>
      </c>
      <c r="F176" s="186" t="s">
        <v>301</v>
      </c>
      <c r="G176" s="187" t="s">
        <v>183</v>
      </c>
      <c r="H176" s="188">
        <v>1.51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38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129</v>
      </c>
      <c r="AT176" s="196" t="s">
        <v>125</v>
      </c>
      <c r="AU176" s="196" t="s">
        <v>83</v>
      </c>
      <c r="AY176" s="14" t="s">
        <v>123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81</v>
      </c>
      <c r="BK176" s="197">
        <f t="shared" si="29"/>
        <v>0</v>
      </c>
      <c r="BL176" s="14" t="s">
        <v>129</v>
      </c>
      <c r="BM176" s="196" t="s">
        <v>302</v>
      </c>
    </row>
    <row r="177" spans="1:65" s="2" customFormat="1" ht="24.2" customHeight="1">
      <c r="A177" s="31"/>
      <c r="B177" s="32"/>
      <c r="C177" s="184" t="s">
        <v>303</v>
      </c>
      <c r="D177" s="184" t="s">
        <v>125</v>
      </c>
      <c r="E177" s="185" t="s">
        <v>304</v>
      </c>
      <c r="F177" s="186" t="s">
        <v>305</v>
      </c>
      <c r="G177" s="187" t="s">
        <v>128</v>
      </c>
      <c r="H177" s="188">
        <v>12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38</v>
      </c>
      <c r="O177" s="68"/>
      <c r="P177" s="194">
        <f t="shared" si="21"/>
        <v>0</v>
      </c>
      <c r="Q177" s="194">
        <v>0</v>
      </c>
      <c r="R177" s="194">
        <f t="shared" si="22"/>
        <v>0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129</v>
      </c>
      <c r="AT177" s="196" t="s">
        <v>125</v>
      </c>
      <c r="AU177" s="196" t="s">
        <v>83</v>
      </c>
      <c r="AY177" s="14" t="s">
        <v>123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81</v>
      </c>
      <c r="BK177" s="197">
        <f t="shared" si="29"/>
        <v>0</v>
      </c>
      <c r="BL177" s="14" t="s">
        <v>129</v>
      </c>
      <c r="BM177" s="196" t="s">
        <v>306</v>
      </c>
    </row>
    <row r="178" spans="1:65" s="2" customFormat="1" ht="24.2" customHeight="1">
      <c r="A178" s="31"/>
      <c r="B178" s="32"/>
      <c r="C178" s="184" t="s">
        <v>307</v>
      </c>
      <c r="D178" s="184" t="s">
        <v>125</v>
      </c>
      <c r="E178" s="185" t="s">
        <v>308</v>
      </c>
      <c r="F178" s="186" t="s">
        <v>309</v>
      </c>
      <c r="G178" s="187" t="s">
        <v>144</v>
      </c>
      <c r="H178" s="188">
        <v>6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38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129</v>
      </c>
      <c r="AT178" s="196" t="s">
        <v>125</v>
      </c>
      <c r="AU178" s="196" t="s">
        <v>83</v>
      </c>
      <c r="AY178" s="14" t="s">
        <v>123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81</v>
      </c>
      <c r="BK178" s="197">
        <f t="shared" si="29"/>
        <v>0</v>
      </c>
      <c r="BL178" s="14" t="s">
        <v>129</v>
      </c>
      <c r="BM178" s="196" t="s">
        <v>310</v>
      </c>
    </row>
    <row r="179" spans="2:63" s="12" customFormat="1" ht="22.9" customHeight="1">
      <c r="B179" s="168"/>
      <c r="C179" s="169"/>
      <c r="D179" s="170" t="s">
        <v>72</v>
      </c>
      <c r="E179" s="182" t="s">
        <v>129</v>
      </c>
      <c r="F179" s="182" t="s">
        <v>311</v>
      </c>
      <c r="G179" s="169"/>
      <c r="H179" s="169"/>
      <c r="I179" s="172"/>
      <c r="J179" s="183">
        <f>BK179</f>
        <v>0</v>
      </c>
      <c r="K179" s="169"/>
      <c r="L179" s="174"/>
      <c r="M179" s="175"/>
      <c r="N179" s="176"/>
      <c r="O179" s="176"/>
      <c r="P179" s="177">
        <f>P180</f>
        <v>0</v>
      </c>
      <c r="Q179" s="176"/>
      <c r="R179" s="177">
        <f>R180</f>
        <v>0</v>
      </c>
      <c r="S179" s="176"/>
      <c r="T179" s="178">
        <f>T180</f>
        <v>0</v>
      </c>
      <c r="AR179" s="179" t="s">
        <v>81</v>
      </c>
      <c r="AT179" s="180" t="s">
        <v>72</v>
      </c>
      <c r="AU179" s="180" t="s">
        <v>81</v>
      </c>
      <c r="AY179" s="179" t="s">
        <v>123</v>
      </c>
      <c r="BK179" s="181">
        <f>BK180</f>
        <v>0</v>
      </c>
    </row>
    <row r="180" spans="1:65" s="2" customFormat="1" ht="16.5" customHeight="1">
      <c r="A180" s="31"/>
      <c r="B180" s="32"/>
      <c r="C180" s="184" t="s">
        <v>312</v>
      </c>
      <c r="D180" s="184" t="s">
        <v>125</v>
      </c>
      <c r="E180" s="185" t="s">
        <v>313</v>
      </c>
      <c r="F180" s="186" t="s">
        <v>314</v>
      </c>
      <c r="G180" s="187" t="s">
        <v>149</v>
      </c>
      <c r="H180" s="188">
        <v>2</v>
      </c>
      <c r="I180" s="189"/>
      <c r="J180" s="190">
        <f>ROUND(I180*H180,2)</f>
        <v>0</v>
      </c>
      <c r="K180" s="191"/>
      <c r="L180" s="36"/>
      <c r="M180" s="192" t="s">
        <v>1</v>
      </c>
      <c r="N180" s="193" t="s">
        <v>38</v>
      </c>
      <c r="O180" s="68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129</v>
      </c>
      <c r="AT180" s="196" t="s">
        <v>125</v>
      </c>
      <c r="AU180" s="196" t="s">
        <v>83</v>
      </c>
      <c r="AY180" s="14" t="s">
        <v>123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4" t="s">
        <v>81</v>
      </c>
      <c r="BK180" s="197">
        <f>ROUND(I180*H180,2)</f>
        <v>0</v>
      </c>
      <c r="BL180" s="14" t="s">
        <v>129</v>
      </c>
      <c r="BM180" s="196" t="s">
        <v>315</v>
      </c>
    </row>
    <row r="181" spans="2:63" s="12" customFormat="1" ht="22.9" customHeight="1">
      <c r="B181" s="168"/>
      <c r="C181" s="169"/>
      <c r="D181" s="170" t="s">
        <v>72</v>
      </c>
      <c r="E181" s="182" t="s">
        <v>141</v>
      </c>
      <c r="F181" s="182" t="s">
        <v>316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SUM(P182:P183)</f>
        <v>0</v>
      </c>
      <c r="Q181" s="176"/>
      <c r="R181" s="177">
        <f>SUM(R182:R183)</f>
        <v>0</v>
      </c>
      <c r="S181" s="176"/>
      <c r="T181" s="178">
        <f>SUM(T182:T183)</f>
        <v>0</v>
      </c>
      <c r="AR181" s="179" t="s">
        <v>81</v>
      </c>
      <c r="AT181" s="180" t="s">
        <v>72</v>
      </c>
      <c r="AU181" s="180" t="s">
        <v>81</v>
      </c>
      <c r="AY181" s="179" t="s">
        <v>123</v>
      </c>
      <c r="BK181" s="181">
        <f>SUM(BK182:BK183)</f>
        <v>0</v>
      </c>
    </row>
    <row r="182" spans="1:65" s="2" customFormat="1" ht="24.2" customHeight="1">
      <c r="A182" s="31"/>
      <c r="B182" s="32"/>
      <c r="C182" s="184" t="s">
        <v>317</v>
      </c>
      <c r="D182" s="184" t="s">
        <v>125</v>
      </c>
      <c r="E182" s="185" t="s">
        <v>318</v>
      </c>
      <c r="F182" s="186" t="s">
        <v>319</v>
      </c>
      <c r="G182" s="187" t="s">
        <v>162</v>
      </c>
      <c r="H182" s="188">
        <v>13</v>
      </c>
      <c r="I182" s="189"/>
      <c r="J182" s="190">
        <f>ROUND(I182*H182,2)</f>
        <v>0</v>
      </c>
      <c r="K182" s="191"/>
      <c r="L182" s="36"/>
      <c r="M182" s="192" t="s">
        <v>1</v>
      </c>
      <c r="N182" s="193" t="s">
        <v>38</v>
      </c>
      <c r="O182" s="68"/>
      <c r="P182" s="194">
        <f>O182*H182</f>
        <v>0</v>
      </c>
      <c r="Q182" s="194">
        <v>0</v>
      </c>
      <c r="R182" s="194">
        <f>Q182*H182</f>
        <v>0</v>
      </c>
      <c r="S182" s="194">
        <v>0</v>
      </c>
      <c r="T182" s="19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129</v>
      </c>
      <c r="AT182" s="196" t="s">
        <v>125</v>
      </c>
      <c r="AU182" s="196" t="s">
        <v>83</v>
      </c>
      <c r="AY182" s="14" t="s">
        <v>123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81</v>
      </c>
      <c r="BK182" s="197">
        <f>ROUND(I182*H182,2)</f>
        <v>0</v>
      </c>
      <c r="BL182" s="14" t="s">
        <v>129</v>
      </c>
      <c r="BM182" s="196" t="s">
        <v>320</v>
      </c>
    </row>
    <row r="183" spans="1:65" s="2" customFormat="1" ht="16.5" customHeight="1">
      <c r="A183" s="31"/>
      <c r="B183" s="32"/>
      <c r="C183" s="198" t="s">
        <v>321</v>
      </c>
      <c r="D183" s="198" t="s">
        <v>193</v>
      </c>
      <c r="E183" s="199" t="s">
        <v>322</v>
      </c>
      <c r="F183" s="200" t="s">
        <v>323</v>
      </c>
      <c r="G183" s="201" t="s">
        <v>162</v>
      </c>
      <c r="H183" s="202">
        <v>14.3</v>
      </c>
      <c r="I183" s="203"/>
      <c r="J183" s="204">
        <f>ROUND(I183*H183,2)</f>
        <v>0</v>
      </c>
      <c r="K183" s="205"/>
      <c r="L183" s="206"/>
      <c r="M183" s="207" t="s">
        <v>1</v>
      </c>
      <c r="N183" s="208" t="s">
        <v>38</v>
      </c>
      <c r="O183" s="68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155</v>
      </c>
      <c r="AT183" s="196" t="s">
        <v>193</v>
      </c>
      <c r="AU183" s="196" t="s">
        <v>83</v>
      </c>
      <c r="AY183" s="14" t="s">
        <v>123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4" t="s">
        <v>81</v>
      </c>
      <c r="BK183" s="197">
        <f>ROUND(I183*H183,2)</f>
        <v>0</v>
      </c>
      <c r="BL183" s="14" t="s">
        <v>129</v>
      </c>
      <c r="BM183" s="196" t="s">
        <v>324</v>
      </c>
    </row>
    <row r="184" spans="2:63" s="12" customFormat="1" ht="22.9" customHeight="1">
      <c r="B184" s="168"/>
      <c r="C184" s="169"/>
      <c r="D184" s="170" t="s">
        <v>72</v>
      </c>
      <c r="E184" s="182" t="s">
        <v>155</v>
      </c>
      <c r="F184" s="182" t="s">
        <v>325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SUM(P185:P202)</f>
        <v>0</v>
      </c>
      <c r="Q184" s="176"/>
      <c r="R184" s="177">
        <f>SUM(R185:R202)</f>
        <v>0</v>
      </c>
      <c r="S184" s="176"/>
      <c r="T184" s="178">
        <f>SUM(T185:T202)</f>
        <v>0</v>
      </c>
      <c r="AR184" s="179" t="s">
        <v>81</v>
      </c>
      <c r="AT184" s="180" t="s">
        <v>72</v>
      </c>
      <c r="AU184" s="180" t="s">
        <v>81</v>
      </c>
      <c r="AY184" s="179" t="s">
        <v>123</v>
      </c>
      <c r="BK184" s="181">
        <f>SUM(BK185:BK202)</f>
        <v>0</v>
      </c>
    </row>
    <row r="185" spans="1:65" s="2" customFormat="1" ht="24.2" customHeight="1">
      <c r="A185" s="31"/>
      <c r="B185" s="32"/>
      <c r="C185" s="184" t="s">
        <v>326</v>
      </c>
      <c r="D185" s="184" t="s">
        <v>125</v>
      </c>
      <c r="E185" s="185" t="s">
        <v>327</v>
      </c>
      <c r="F185" s="186" t="s">
        <v>328</v>
      </c>
      <c r="G185" s="187" t="s">
        <v>144</v>
      </c>
      <c r="H185" s="188">
        <v>2</v>
      </c>
      <c r="I185" s="189"/>
      <c r="J185" s="190">
        <f aca="true" t="shared" si="30" ref="J185:J202">ROUND(I185*H185,2)</f>
        <v>0</v>
      </c>
      <c r="K185" s="191"/>
      <c r="L185" s="36"/>
      <c r="M185" s="192" t="s">
        <v>1</v>
      </c>
      <c r="N185" s="193" t="s">
        <v>38</v>
      </c>
      <c r="O185" s="68"/>
      <c r="P185" s="194">
        <f aca="true" t="shared" si="31" ref="P185:P202">O185*H185</f>
        <v>0</v>
      </c>
      <c r="Q185" s="194">
        <v>0</v>
      </c>
      <c r="R185" s="194">
        <f aca="true" t="shared" si="32" ref="R185:R202">Q185*H185</f>
        <v>0</v>
      </c>
      <c r="S185" s="194">
        <v>0</v>
      </c>
      <c r="T185" s="195">
        <f aca="true" t="shared" si="33" ref="T185:T202"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129</v>
      </c>
      <c r="AT185" s="196" t="s">
        <v>125</v>
      </c>
      <c r="AU185" s="196" t="s">
        <v>83</v>
      </c>
      <c r="AY185" s="14" t="s">
        <v>123</v>
      </c>
      <c r="BE185" s="197">
        <f aca="true" t="shared" si="34" ref="BE185:BE202">IF(N185="základní",J185,0)</f>
        <v>0</v>
      </c>
      <c r="BF185" s="197">
        <f aca="true" t="shared" si="35" ref="BF185:BF202">IF(N185="snížená",J185,0)</f>
        <v>0</v>
      </c>
      <c r="BG185" s="197">
        <f aca="true" t="shared" si="36" ref="BG185:BG202">IF(N185="zákl. přenesená",J185,0)</f>
        <v>0</v>
      </c>
      <c r="BH185" s="197">
        <f aca="true" t="shared" si="37" ref="BH185:BH202">IF(N185="sníž. přenesená",J185,0)</f>
        <v>0</v>
      </c>
      <c r="BI185" s="197">
        <f aca="true" t="shared" si="38" ref="BI185:BI202">IF(N185="nulová",J185,0)</f>
        <v>0</v>
      </c>
      <c r="BJ185" s="14" t="s">
        <v>81</v>
      </c>
      <c r="BK185" s="197">
        <f aca="true" t="shared" si="39" ref="BK185:BK202">ROUND(I185*H185,2)</f>
        <v>0</v>
      </c>
      <c r="BL185" s="14" t="s">
        <v>129</v>
      </c>
      <c r="BM185" s="196" t="s">
        <v>329</v>
      </c>
    </row>
    <row r="186" spans="1:65" s="2" customFormat="1" ht="24.2" customHeight="1">
      <c r="A186" s="31"/>
      <c r="B186" s="32"/>
      <c r="C186" s="198" t="s">
        <v>330</v>
      </c>
      <c r="D186" s="198" t="s">
        <v>193</v>
      </c>
      <c r="E186" s="199" t="s">
        <v>331</v>
      </c>
      <c r="F186" s="200" t="s">
        <v>332</v>
      </c>
      <c r="G186" s="201" t="s">
        <v>144</v>
      </c>
      <c r="H186" s="202">
        <v>2</v>
      </c>
      <c r="I186" s="203"/>
      <c r="J186" s="204">
        <f t="shared" si="30"/>
        <v>0</v>
      </c>
      <c r="K186" s="205"/>
      <c r="L186" s="206"/>
      <c r="M186" s="207" t="s">
        <v>1</v>
      </c>
      <c r="N186" s="208" t="s">
        <v>38</v>
      </c>
      <c r="O186" s="68"/>
      <c r="P186" s="194">
        <f t="shared" si="31"/>
        <v>0</v>
      </c>
      <c r="Q186" s="194">
        <v>0</v>
      </c>
      <c r="R186" s="194">
        <f t="shared" si="32"/>
        <v>0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155</v>
      </c>
      <c r="AT186" s="196" t="s">
        <v>193</v>
      </c>
      <c r="AU186" s="196" t="s">
        <v>83</v>
      </c>
      <c r="AY186" s="14" t="s">
        <v>123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81</v>
      </c>
      <c r="BK186" s="197">
        <f t="shared" si="39"/>
        <v>0</v>
      </c>
      <c r="BL186" s="14" t="s">
        <v>129</v>
      </c>
      <c r="BM186" s="196" t="s">
        <v>333</v>
      </c>
    </row>
    <row r="187" spans="1:65" s="2" customFormat="1" ht="24.2" customHeight="1">
      <c r="A187" s="31"/>
      <c r="B187" s="32"/>
      <c r="C187" s="184" t="s">
        <v>334</v>
      </c>
      <c r="D187" s="184" t="s">
        <v>125</v>
      </c>
      <c r="E187" s="185" t="s">
        <v>335</v>
      </c>
      <c r="F187" s="186" t="s">
        <v>336</v>
      </c>
      <c r="G187" s="187" t="s">
        <v>144</v>
      </c>
      <c r="H187" s="188">
        <v>25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38</v>
      </c>
      <c r="O187" s="68"/>
      <c r="P187" s="194">
        <f t="shared" si="31"/>
        <v>0</v>
      </c>
      <c r="Q187" s="194">
        <v>0</v>
      </c>
      <c r="R187" s="194">
        <f t="shared" si="32"/>
        <v>0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129</v>
      </c>
      <c r="AT187" s="196" t="s">
        <v>125</v>
      </c>
      <c r="AU187" s="196" t="s">
        <v>83</v>
      </c>
      <c r="AY187" s="14" t="s">
        <v>123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81</v>
      </c>
      <c r="BK187" s="197">
        <f t="shared" si="39"/>
        <v>0</v>
      </c>
      <c r="BL187" s="14" t="s">
        <v>129</v>
      </c>
      <c r="BM187" s="196" t="s">
        <v>337</v>
      </c>
    </row>
    <row r="188" spans="1:65" s="2" customFormat="1" ht="24.2" customHeight="1">
      <c r="A188" s="31"/>
      <c r="B188" s="32"/>
      <c r="C188" s="198" t="s">
        <v>338</v>
      </c>
      <c r="D188" s="198" t="s">
        <v>193</v>
      </c>
      <c r="E188" s="199" t="s">
        <v>339</v>
      </c>
      <c r="F188" s="200" t="s">
        <v>340</v>
      </c>
      <c r="G188" s="201" t="s">
        <v>144</v>
      </c>
      <c r="H188" s="202">
        <v>25</v>
      </c>
      <c r="I188" s="203"/>
      <c r="J188" s="204">
        <f t="shared" si="30"/>
        <v>0</v>
      </c>
      <c r="K188" s="205"/>
      <c r="L188" s="206"/>
      <c r="M188" s="207" t="s">
        <v>1</v>
      </c>
      <c r="N188" s="208" t="s">
        <v>38</v>
      </c>
      <c r="O188" s="68"/>
      <c r="P188" s="194">
        <f t="shared" si="31"/>
        <v>0</v>
      </c>
      <c r="Q188" s="194">
        <v>0</v>
      </c>
      <c r="R188" s="194">
        <f t="shared" si="32"/>
        <v>0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155</v>
      </c>
      <c r="AT188" s="196" t="s">
        <v>193</v>
      </c>
      <c r="AU188" s="196" t="s">
        <v>83</v>
      </c>
      <c r="AY188" s="14" t="s">
        <v>123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81</v>
      </c>
      <c r="BK188" s="197">
        <f t="shared" si="39"/>
        <v>0</v>
      </c>
      <c r="BL188" s="14" t="s">
        <v>129</v>
      </c>
      <c r="BM188" s="196" t="s">
        <v>341</v>
      </c>
    </row>
    <row r="189" spans="1:65" s="2" customFormat="1" ht="24.2" customHeight="1">
      <c r="A189" s="31"/>
      <c r="B189" s="32"/>
      <c r="C189" s="184" t="s">
        <v>342</v>
      </c>
      <c r="D189" s="184" t="s">
        <v>125</v>
      </c>
      <c r="E189" s="185" t="s">
        <v>343</v>
      </c>
      <c r="F189" s="186" t="s">
        <v>344</v>
      </c>
      <c r="G189" s="187" t="s">
        <v>144</v>
      </c>
      <c r="H189" s="188">
        <v>20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38</v>
      </c>
      <c r="O189" s="68"/>
      <c r="P189" s="194">
        <f t="shared" si="31"/>
        <v>0</v>
      </c>
      <c r="Q189" s="194">
        <v>0</v>
      </c>
      <c r="R189" s="194">
        <f t="shared" si="32"/>
        <v>0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129</v>
      </c>
      <c r="AT189" s="196" t="s">
        <v>125</v>
      </c>
      <c r="AU189" s="196" t="s">
        <v>83</v>
      </c>
      <c r="AY189" s="14" t="s">
        <v>123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81</v>
      </c>
      <c r="BK189" s="197">
        <f t="shared" si="39"/>
        <v>0</v>
      </c>
      <c r="BL189" s="14" t="s">
        <v>129</v>
      </c>
      <c r="BM189" s="196" t="s">
        <v>345</v>
      </c>
    </row>
    <row r="190" spans="1:65" s="2" customFormat="1" ht="21.75" customHeight="1">
      <c r="A190" s="31"/>
      <c r="B190" s="32"/>
      <c r="C190" s="198" t="s">
        <v>346</v>
      </c>
      <c r="D190" s="198" t="s">
        <v>193</v>
      </c>
      <c r="E190" s="199" t="s">
        <v>347</v>
      </c>
      <c r="F190" s="200" t="s">
        <v>348</v>
      </c>
      <c r="G190" s="201" t="s">
        <v>144</v>
      </c>
      <c r="H190" s="202">
        <v>21</v>
      </c>
      <c r="I190" s="203"/>
      <c r="J190" s="204">
        <f t="shared" si="30"/>
        <v>0</v>
      </c>
      <c r="K190" s="205"/>
      <c r="L190" s="206"/>
      <c r="M190" s="207" t="s">
        <v>1</v>
      </c>
      <c r="N190" s="208" t="s">
        <v>38</v>
      </c>
      <c r="O190" s="68"/>
      <c r="P190" s="194">
        <f t="shared" si="31"/>
        <v>0</v>
      </c>
      <c r="Q190" s="194">
        <v>0</v>
      </c>
      <c r="R190" s="194">
        <f t="shared" si="32"/>
        <v>0</v>
      </c>
      <c r="S190" s="194">
        <v>0</v>
      </c>
      <c r="T190" s="19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155</v>
      </c>
      <c r="AT190" s="196" t="s">
        <v>193</v>
      </c>
      <c r="AU190" s="196" t="s">
        <v>83</v>
      </c>
      <c r="AY190" s="14" t="s">
        <v>123</v>
      </c>
      <c r="BE190" s="197">
        <f t="shared" si="34"/>
        <v>0</v>
      </c>
      <c r="BF190" s="197">
        <f t="shared" si="35"/>
        <v>0</v>
      </c>
      <c r="BG190" s="197">
        <f t="shared" si="36"/>
        <v>0</v>
      </c>
      <c r="BH190" s="197">
        <f t="shared" si="37"/>
        <v>0</v>
      </c>
      <c r="BI190" s="197">
        <f t="shared" si="38"/>
        <v>0</v>
      </c>
      <c r="BJ190" s="14" t="s">
        <v>81</v>
      </c>
      <c r="BK190" s="197">
        <f t="shared" si="39"/>
        <v>0</v>
      </c>
      <c r="BL190" s="14" t="s">
        <v>129</v>
      </c>
      <c r="BM190" s="196" t="s">
        <v>349</v>
      </c>
    </row>
    <row r="191" spans="1:65" s="2" customFormat="1" ht="16.5" customHeight="1">
      <c r="A191" s="31"/>
      <c r="B191" s="32"/>
      <c r="C191" s="184" t="s">
        <v>350</v>
      </c>
      <c r="D191" s="184" t="s">
        <v>125</v>
      </c>
      <c r="E191" s="185" t="s">
        <v>351</v>
      </c>
      <c r="F191" s="186" t="s">
        <v>352</v>
      </c>
      <c r="G191" s="187" t="s">
        <v>128</v>
      </c>
      <c r="H191" s="188">
        <v>2</v>
      </c>
      <c r="I191" s="189"/>
      <c r="J191" s="190">
        <f t="shared" si="30"/>
        <v>0</v>
      </c>
      <c r="K191" s="191"/>
      <c r="L191" s="36"/>
      <c r="M191" s="192" t="s">
        <v>1</v>
      </c>
      <c r="N191" s="193" t="s">
        <v>38</v>
      </c>
      <c r="O191" s="68"/>
      <c r="P191" s="194">
        <f t="shared" si="31"/>
        <v>0</v>
      </c>
      <c r="Q191" s="194">
        <v>0</v>
      </c>
      <c r="R191" s="194">
        <f t="shared" si="32"/>
        <v>0</v>
      </c>
      <c r="S191" s="194">
        <v>0</v>
      </c>
      <c r="T191" s="19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129</v>
      </c>
      <c r="AT191" s="196" t="s">
        <v>125</v>
      </c>
      <c r="AU191" s="196" t="s">
        <v>83</v>
      </c>
      <c r="AY191" s="14" t="s">
        <v>123</v>
      </c>
      <c r="BE191" s="197">
        <f t="shared" si="34"/>
        <v>0</v>
      </c>
      <c r="BF191" s="197">
        <f t="shared" si="35"/>
        <v>0</v>
      </c>
      <c r="BG191" s="197">
        <f t="shared" si="36"/>
        <v>0</v>
      </c>
      <c r="BH191" s="197">
        <f t="shared" si="37"/>
        <v>0</v>
      </c>
      <c r="BI191" s="197">
        <f t="shared" si="38"/>
        <v>0</v>
      </c>
      <c r="BJ191" s="14" t="s">
        <v>81</v>
      </c>
      <c r="BK191" s="197">
        <f t="shared" si="39"/>
        <v>0</v>
      </c>
      <c r="BL191" s="14" t="s">
        <v>129</v>
      </c>
      <c r="BM191" s="196" t="s">
        <v>353</v>
      </c>
    </row>
    <row r="192" spans="1:65" s="2" customFormat="1" ht="24.2" customHeight="1">
      <c r="A192" s="31"/>
      <c r="B192" s="32"/>
      <c r="C192" s="184" t="s">
        <v>354</v>
      </c>
      <c r="D192" s="184" t="s">
        <v>125</v>
      </c>
      <c r="E192" s="185" t="s">
        <v>355</v>
      </c>
      <c r="F192" s="186" t="s">
        <v>356</v>
      </c>
      <c r="G192" s="187" t="s">
        <v>128</v>
      </c>
      <c r="H192" s="188">
        <v>1</v>
      </c>
      <c r="I192" s="189"/>
      <c r="J192" s="190">
        <f t="shared" si="30"/>
        <v>0</v>
      </c>
      <c r="K192" s="191"/>
      <c r="L192" s="36"/>
      <c r="M192" s="192" t="s">
        <v>1</v>
      </c>
      <c r="N192" s="193" t="s">
        <v>38</v>
      </c>
      <c r="O192" s="68"/>
      <c r="P192" s="194">
        <f t="shared" si="31"/>
        <v>0</v>
      </c>
      <c r="Q192" s="194">
        <v>0</v>
      </c>
      <c r="R192" s="194">
        <f t="shared" si="32"/>
        <v>0</v>
      </c>
      <c r="S192" s="194">
        <v>0</v>
      </c>
      <c r="T192" s="19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129</v>
      </c>
      <c r="AT192" s="196" t="s">
        <v>125</v>
      </c>
      <c r="AU192" s="196" t="s">
        <v>83</v>
      </c>
      <c r="AY192" s="14" t="s">
        <v>123</v>
      </c>
      <c r="BE192" s="197">
        <f t="shared" si="34"/>
        <v>0</v>
      </c>
      <c r="BF192" s="197">
        <f t="shared" si="35"/>
        <v>0</v>
      </c>
      <c r="BG192" s="197">
        <f t="shared" si="36"/>
        <v>0</v>
      </c>
      <c r="BH192" s="197">
        <f t="shared" si="37"/>
        <v>0</v>
      </c>
      <c r="BI192" s="197">
        <f t="shared" si="38"/>
        <v>0</v>
      </c>
      <c r="BJ192" s="14" t="s">
        <v>81</v>
      </c>
      <c r="BK192" s="197">
        <f t="shared" si="39"/>
        <v>0</v>
      </c>
      <c r="BL192" s="14" t="s">
        <v>129</v>
      </c>
      <c r="BM192" s="196" t="s">
        <v>357</v>
      </c>
    </row>
    <row r="193" spans="1:65" s="2" customFormat="1" ht="16.5" customHeight="1">
      <c r="A193" s="31"/>
      <c r="B193" s="32"/>
      <c r="C193" s="198" t="s">
        <v>358</v>
      </c>
      <c r="D193" s="198" t="s">
        <v>193</v>
      </c>
      <c r="E193" s="199" t="s">
        <v>359</v>
      </c>
      <c r="F193" s="200" t="s">
        <v>360</v>
      </c>
      <c r="G193" s="201" t="s">
        <v>128</v>
      </c>
      <c r="H193" s="202">
        <v>1</v>
      </c>
      <c r="I193" s="203"/>
      <c r="J193" s="204">
        <f t="shared" si="30"/>
        <v>0</v>
      </c>
      <c r="K193" s="205"/>
      <c r="L193" s="206"/>
      <c r="M193" s="207" t="s">
        <v>1</v>
      </c>
      <c r="N193" s="208" t="s">
        <v>38</v>
      </c>
      <c r="O193" s="68"/>
      <c r="P193" s="194">
        <f t="shared" si="31"/>
        <v>0</v>
      </c>
      <c r="Q193" s="194">
        <v>0</v>
      </c>
      <c r="R193" s="194">
        <f t="shared" si="32"/>
        <v>0</v>
      </c>
      <c r="S193" s="194">
        <v>0</v>
      </c>
      <c r="T193" s="19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155</v>
      </c>
      <c r="AT193" s="196" t="s">
        <v>193</v>
      </c>
      <c r="AU193" s="196" t="s">
        <v>83</v>
      </c>
      <c r="AY193" s="14" t="s">
        <v>123</v>
      </c>
      <c r="BE193" s="197">
        <f t="shared" si="34"/>
        <v>0</v>
      </c>
      <c r="BF193" s="197">
        <f t="shared" si="35"/>
        <v>0</v>
      </c>
      <c r="BG193" s="197">
        <f t="shared" si="36"/>
        <v>0</v>
      </c>
      <c r="BH193" s="197">
        <f t="shared" si="37"/>
        <v>0</v>
      </c>
      <c r="BI193" s="197">
        <f t="shared" si="38"/>
        <v>0</v>
      </c>
      <c r="BJ193" s="14" t="s">
        <v>81</v>
      </c>
      <c r="BK193" s="197">
        <f t="shared" si="39"/>
        <v>0</v>
      </c>
      <c r="BL193" s="14" t="s">
        <v>129</v>
      </c>
      <c r="BM193" s="196" t="s">
        <v>361</v>
      </c>
    </row>
    <row r="194" spans="1:65" s="2" customFormat="1" ht="24.2" customHeight="1">
      <c r="A194" s="31"/>
      <c r="B194" s="32"/>
      <c r="C194" s="184" t="s">
        <v>362</v>
      </c>
      <c r="D194" s="184" t="s">
        <v>125</v>
      </c>
      <c r="E194" s="185" t="s">
        <v>363</v>
      </c>
      <c r="F194" s="186" t="s">
        <v>364</v>
      </c>
      <c r="G194" s="187" t="s">
        <v>128</v>
      </c>
      <c r="H194" s="188">
        <v>2</v>
      </c>
      <c r="I194" s="189"/>
      <c r="J194" s="190">
        <f t="shared" si="30"/>
        <v>0</v>
      </c>
      <c r="K194" s="191"/>
      <c r="L194" s="36"/>
      <c r="M194" s="192" t="s">
        <v>1</v>
      </c>
      <c r="N194" s="193" t="s">
        <v>38</v>
      </c>
      <c r="O194" s="68"/>
      <c r="P194" s="194">
        <f t="shared" si="31"/>
        <v>0</v>
      </c>
      <c r="Q194" s="194">
        <v>0</v>
      </c>
      <c r="R194" s="194">
        <f t="shared" si="32"/>
        <v>0</v>
      </c>
      <c r="S194" s="194">
        <v>0</v>
      </c>
      <c r="T194" s="195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129</v>
      </c>
      <c r="AT194" s="196" t="s">
        <v>125</v>
      </c>
      <c r="AU194" s="196" t="s">
        <v>83</v>
      </c>
      <c r="AY194" s="14" t="s">
        <v>123</v>
      </c>
      <c r="BE194" s="197">
        <f t="shared" si="34"/>
        <v>0</v>
      </c>
      <c r="BF194" s="197">
        <f t="shared" si="35"/>
        <v>0</v>
      </c>
      <c r="BG194" s="197">
        <f t="shared" si="36"/>
        <v>0</v>
      </c>
      <c r="BH194" s="197">
        <f t="shared" si="37"/>
        <v>0</v>
      </c>
      <c r="BI194" s="197">
        <f t="shared" si="38"/>
        <v>0</v>
      </c>
      <c r="BJ194" s="14" t="s">
        <v>81</v>
      </c>
      <c r="BK194" s="197">
        <f t="shared" si="39"/>
        <v>0</v>
      </c>
      <c r="BL194" s="14" t="s">
        <v>129</v>
      </c>
      <c r="BM194" s="196" t="s">
        <v>365</v>
      </c>
    </row>
    <row r="195" spans="1:65" s="2" customFormat="1" ht="16.5" customHeight="1">
      <c r="A195" s="31"/>
      <c r="B195" s="32"/>
      <c r="C195" s="198" t="s">
        <v>366</v>
      </c>
      <c r="D195" s="198" t="s">
        <v>193</v>
      </c>
      <c r="E195" s="199" t="s">
        <v>367</v>
      </c>
      <c r="F195" s="200" t="s">
        <v>368</v>
      </c>
      <c r="G195" s="201" t="s">
        <v>128</v>
      </c>
      <c r="H195" s="202">
        <v>2</v>
      </c>
      <c r="I195" s="203"/>
      <c r="J195" s="204">
        <f t="shared" si="30"/>
        <v>0</v>
      </c>
      <c r="K195" s="205"/>
      <c r="L195" s="206"/>
      <c r="M195" s="207" t="s">
        <v>1</v>
      </c>
      <c r="N195" s="208" t="s">
        <v>38</v>
      </c>
      <c r="O195" s="68"/>
      <c r="P195" s="194">
        <f t="shared" si="31"/>
        <v>0</v>
      </c>
      <c r="Q195" s="194">
        <v>0</v>
      </c>
      <c r="R195" s="194">
        <f t="shared" si="32"/>
        <v>0</v>
      </c>
      <c r="S195" s="194">
        <v>0</v>
      </c>
      <c r="T195" s="195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155</v>
      </c>
      <c r="AT195" s="196" t="s">
        <v>193</v>
      </c>
      <c r="AU195" s="196" t="s">
        <v>83</v>
      </c>
      <c r="AY195" s="14" t="s">
        <v>123</v>
      </c>
      <c r="BE195" s="197">
        <f t="shared" si="34"/>
        <v>0</v>
      </c>
      <c r="BF195" s="197">
        <f t="shared" si="35"/>
        <v>0</v>
      </c>
      <c r="BG195" s="197">
        <f t="shared" si="36"/>
        <v>0</v>
      </c>
      <c r="BH195" s="197">
        <f t="shared" si="37"/>
        <v>0</v>
      </c>
      <c r="BI195" s="197">
        <f t="shared" si="38"/>
        <v>0</v>
      </c>
      <c r="BJ195" s="14" t="s">
        <v>81</v>
      </c>
      <c r="BK195" s="197">
        <f t="shared" si="39"/>
        <v>0</v>
      </c>
      <c r="BL195" s="14" t="s">
        <v>129</v>
      </c>
      <c r="BM195" s="196" t="s">
        <v>369</v>
      </c>
    </row>
    <row r="196" spans="1:65" s="2" customFormat="1" ht="16.5" customHeight="1">
      <c r="A196" s="31"/>
      <c r="B196" s="32"/>
      <c r="C196" s="184" t="s">
        <v>370</v>
      </c>
      <c r="D196" s="184" t="s">
        <v>125</v>
      </c>
      <c r="E196" s="185" t="s">
        <v>371</v>
      </c>
      <c r="F196" s="186" t="s">
        <v>372</v>
      </c>
      <c r="G196" s="187" t="s">
        <v>128</v>
      </c>
      <c r="H196" s="188">
        <v>1</v>
      </c>
      <c r="I196" s="189"/>
      <c r="J196" s="190">
        <f t="shared" si="30"/>
        <v>0</v>
      </c>
      <c r="K196" s="191"/>
      <c r="L196" s="36"/>
      <c r="M196" s="192" t="s">
        <v>1</v>
      </c>
      <c r="N196" s="193" t="s">
        <v>38</v>
      </c>
      <c r="O196" s="68"/>
      <c r="P196" s="194">
        <f t="shared" si="31"/>
        <v>0</v>
      </c>
      <c r="Q196" s="194">
        <v>0</v>
      </c>
      <c r="R196" s="194">
        <f t="shared" si="32"/>
        <v>0</v>
      </c>
      <c r="S196" s="194">
        <v>0</v>
      </c>
      <c r="T196" s="19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129</v>
      </c>
      <c r="AT196" s="196" t="s">
        <v>125</v>
      </c>
      <c r="AU196" s="196" t="s">
        <v>83</v>
      </c>
      <c r="AY196" s="14" t="s">
        <v>123</v>
      </c>
      <c r="BE196" s="197">
        <f t="shared" si="34"/>
        <v>0</v>
      </c>
      <c r="BF196" s="197">
        <f t="shared" si="35"/>
        <v>0</v>
      </c>
      <c r="BG196" s="197">
        <f t="shared" si="36"/>
        <v>0</v>
      </c>
      <c r="BH196" s="197">
        <f t="shared" si="37"/>
        <v>0</v>
      </c>
      <c r="BI196" s="197">
        <f t="shared" si="38"/>
        <v>0</v>
      </c>
      <c r="BJ196" s="14" t="s">
        <v>81</v>
      </c>
      <c r="BK196" s="197">
        <f t="shared" si="39"/>
        <v>0</v>
      </c>
      <c r="BL196" s="14" t="s">
        <v>129</v>
      </c>
      <c r="BM196" s="196" t="s">
        <v>373</v>
      </c>
    </row>
    <row r="197" spans="1:65" s="2" customFormat="1" ht="21.75" customHeight="1">
      <c r="A197" s="31"/>
      <c r="B197" s="32"/>
      <c r="C197" s="184" t="s">
        <v>374</v>
      </c>
      <c r="D197" s="184" t="s">
        <v>125</v>
      </c>
      <c r="E197" s="185" t="s">
        <v>375</v>
      </c>
      <c r="F197" s="186" t="s">
        <v>376</v>
      </c>
      <c r="G197" s="187" t="s">
        <v>128</v>
      </c>
      <c r="H197" s="188">
        <v>1</v>
      </c>
      <c r="I197" s="189"/>
      <c r="J197" s="190">
        <f t="shared" si="30"/>
        <v>0</v>
      </c>
      <c r="K197" s="191"/>
      <c r="L197" s="36"/>
      <c r="M197" s="192" t="s">
        <v>1</v>
      </c>
      <c r="N197" s="193" t="s">
        <v>38</v>
      </c>
      <c r="O197" s="68"/>
      <c r="P197" s="194">
        <f t="shared" si="31"/>
        <v>0</v>
      </c>
      <c r="Q197" s="194">
        <v>0</v>
      </c>
      <c r="R197" s="194">
        <f t="shared" si="32"/>
        <v>0</v>
      </c>
      <c r="S197" s="194">
        <v>0</v>
      </c>
      <c r="T197" s="19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129</v>
      </c>
      <c r="AT197" s="196" t="s">
        <v>125</v>
      </c>
      <c r="AU197" s="196" t="s">
        <v>83</v>
      </c>
      <c r="AY197" s="14" t="s">
        <v>123</v>
      </c>
      <c r="BE197" s="197">
        <f t="shared" si="34"/>
        <v>0</v>
      </c>
      <c r="BF197" s="197">
        <f t="shared" si="35"/>
        <v>0</v>
      </c>
      <c r="BG197" s="197">
        <f t="shared" si="36"/>
        <v>0</v>
      </c>
      <c r="BH197" s="197">
        <f t="shared" si="37"/>
        <v>0</v>
      </c>
      <c r="BI197" s="197">
        <f t="shared" si="38"/>
        <v>0</v>
      </c>
      <c r="BJ197" s="14" t="s">
        <v>81</v>
      </c>
      <c r="BK197" s="197">
        <f t="shared" si="39"/>
        <v>0</v>
      </c>
      <c r="BL197" s="14" t="s">
        <v>129</v>
      </c>
      <c r="BM197" s="196" t="s">
        <v>377</v>
      </c>
    </row>
    <row r="198" spans="1:65" s="2" customFormat="1" ht="24.2" customHeight="1">
      <c r="A198" s="31"/>
      <c r="B198" s="32"/>
      <c r="C198" s="198" t="s">
        <v>378</v>
      </c>
      <c r="D198" s="198" t="s">
        <v>193</v>
      </c>
      <c r="E198" s="199" t="s">
        <v>379</v>
      </c>
      <c r="F198" s="200" t="s">
        <v>380</v>
      </c>
      <c r="G198" s="201" t="s">
        <v>128</v>
      </c>
      <c r="H198" s="202">
        <v>1</v>
      </c>
      <c r="I198" s="203"/>
      <c r="J198" s="204">
        <f t="shared" si="30"/>
        <v>0</v>
      </c>
      <c r="K198" s="205"/>
      <c r="L198" s="206"/>
      <c r="M198" s="207" t="s">
        <v>1</v>
      </c>
      <c r="N198" s="208" t="s">
        <v>38</v>
      </c>
      <c r="O198" s="68"/>
      <c r="P198" s="194">
        <f t="shared" si="31"/>
        <v>0</v>
      </c>
      <c r="Q198" s="194">
        <v>0</v>
      </c>
      <c r="R198" s="194">
        <f t="shared" si="32"/>
        <v>0</v>
      </c>
      <c r="S198" s="194">
        <v>0</v>
      </c>
      <c r="T198" s="195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155</v>
      </c>
      <c r="AT198" s="196" t="s">
        <v>193</v>
      </c>
      <c r="AU198" s="196" t="s">
        <v>83</v>
      </c>
      <c r="AY198" s="14" t="s">
        <v>123</v>
      </c>
      <c r="BE198" s="197">
        <f t="shared" si="34"/>
        <v>0</v>
      </c>
      <c r="BF198" s="197">
        <f t="shared" si="35"/>
        <v>0</v>
      </c>
      <c r="BG198" s="197">
        <f t="shared" si="36"/>
        <v>0</v>
      </c>
      <c r="BH198" s="197">
        <f t="shared" si="37"/>
        <v>0</v>
      </c>
      <c r="BI198" s="197">
        <f t="shared" si="38"/>
        <v>0</v>
      </c>
      <c r="BJ198" s="14" t="s">
        <v>81</v>
      </c>
      <c r="BK198" s="197">
        <f t="shared" si="39"/>
        <v>0</v>
      </c>
      <c r="BL198" s="14" t="s">
        <v>129</v>
      </c>
      <c r="BM198" s="196" t="s">
        <v>381</v>
      </c>
    </row>
    <row r="199" spans="1:65" s="2" customFormat="1" ht="24.2" customHeight="1">
      <c r="A199" s="31"/>
      <c r="B199" s="32"/>
      <c r="C199" s="184" t="s">
        <v>382</v>
      </c>
      <c r="D199" s="184" t="s">
        <v>125</v>
      </c>
      <c r="E199" s="185" t="s">
        <v>383</v>
      </c>
      <c r="F199" s="186" t="s">
        <v>384</v>
      </c>
      <c r="G199" s="187" t="s">
        <v>128</v>
      </c>
      <c r="H199" s="188">
        <v>1</v>
      </c>
      <c r="I199" s="189"/>
      <c r="J199" s="190">
        <f t="shared" si="30"/>
        <v>0</v>
      </c>
      <c r="K199" s="191"/>
      <c r="L199" s="36"/>
      <c r="M199" s="192" t="s">
        <v>1</v>
      </c>
      <c r="N199" s="193" t="s">
        <v>38</v>
      </c>
      <c r="O199" s="68"/>
      <c r="P199" s="194">
        <f t="shared" si="31"/>
        <v>0</v>
      </c>
      <c r="Q199" s="194">
        <v>0</v>
      </c>
      <c r="R199" s="194">
        <f t="shared" si="32"/>
        <v>0</v>
      </c>
      <c r="S199" s="194">
        <v>0</v>
      </c>
      <c r="T199" s="195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129</v>
      </c>
      <c r="AT199" s="196" t="s">
        <v>125</v>
      </c>
      <c r="AU199" s="196" t="s">
        <v>83</v>
      </c>
      <c r="AY199" s="14" t="s">
        <v>123</v>
      </c>
      <c r="BE199" s="197">
        <f t="shared" si="34"/>
        <v>0</v>
      </c>
      <c r="BF199" s="197">
        <f t="shared" si="35"/>
        <v>0</v>
      </c>
      <c r="BG199" s="197">
        <f t="shared" si="36"/>
        <v>0</v>
      </c>
      <c r="BH199" s="197">
        <f t="shared" si="37"/>
        <v>0</v>
      </c>
      <c r="BI199" s="197">
        <f t="shared" si="38"/>
        <v>0</v>
      </c>
      <c r="BJ199" s="14" t="s">
        <v>81</v>
      </c>
      <c r="BK199" s="197">
        <f t="shared" si="39"/>
        <v>0</v>
      </c>
      <c r="BL199" s="14" t="s">
        <v>129</v>
      </c>
      <c r="BM199" s="196" t="s">
        <v>385</v>
      </c>
    </row>
    <row r="200" spans="1:65" s="2" customFormat="1" ht="33" customHeight="1">
      <c r="A200" s="31"/>
      <c r="B200" s="32"/>
      <c r="C200" s="198" t="s">
        <v>386</v>
      </c>
      <c r="D200" s="198" t="s">
        <v>193</v>
      </c>
      <c r="E200" s="199" t="s">
        <v>387</v>
      </c>
      <c r="F200" s="200" t="s">
        <v>388</v>
      </c>
      <c r="G200" s="201" t="s">
        <v>128</v>
      </c>
      <c r="H200" s="202">
        <v>1</v>
      </c>
      <c r="I200" s="203"/>
      <c r="J200" s="204">
        <f t="shared" si="30"/>
        <v>0</v>
      </c>
      <c r="K200" s="205"/>
      <c r="L200" s="206"/>
      <c r="M200" s="207" t="s">
        <v>1</v>
      </c>
      <c r="N200" s="208" t="s">
        <v>38</v>
      </c>
      <c r="O200" s="68"/>
      <c r="P200" s="194">
        <f t="shared" si="31"/>
        <v>0</v>
      </c>
      <c r="Q200" s="194">
        <v>0</v>
      </c>
      <c r="R200" s="194">
        <f t="shared" si="32"/>
        <v>0</v>
      </c>
      <c r="S200" s="194">
        <v>0</v>
      </c>
      <c r="T200" s="195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155</v>
      </c>
      <c r="AT200" s="196" t="s">
        <v>193</v>
      </c>
      <c r="AU200" s="196" t="s">
        <v>83</v>
      </c>
      <c r="AY200" s="14" t="s">
        <v>123</v>
      </c>
      <c r="BE200" s="197">
        <f t="shared" si="34"/>
        <v>0</v>
      </c>
      <c r="BF200" s="197">
        <f t="shared" si="35"/>
        <v>0</v>
      </c>
      <c r="BG200" s="197">
        <f t="shared" si="36"/>
        <v>0</v>
      </c>
      <c r="BH200" s="197">
        <f t="shared" si="37"/>
        <v>0</v>
      </c>
      <c r="BI200" s="197">
        <f t="shared" si="38"/>
        <v>0</v>
      </c>
      <c r="BJ200" s="14" t="s">
        <v>81</v>
      </c>
      <c r="BK200" s="197">
        <f t="shared" si="39"/>
        <v>0</v>
      </c>
      <c r="BL200" s="14" t="s">
        <v>129</v>
      </c>
      <c r="BM200" s="196" t="s">
        <v>389</v>
      </c>
    </row>
    <row r="201" spans="1:65" s="2" customFormat="1" ht="16.5" customHeight="1">
      <c r="A201" s="31"/>
      <c r="B201" s="32"/>
      <c r="C201" s="184" t="s">
        <v>390</v>
      </c>
      <c r="D201" s="184" t="s">
        <v>125</v>
      </c>
      <c r="E201" s="185" t="s">
        <v>391</v>
      </c>
      <c r="F201" s="186" t="s">
        <v>392</v>
      </c>
      <c r="G201" s="187" t="s">
        <v>144</v>
      </c>
      <c r="H201" s="188">
        <v>25</v>
      </c>
      <c r="I201" s="189"/>
      <c r="J201" s="190">
        <f t="shared" si="30"/>
        <v>0</v>
      </c>
      <c r="K201" s="191"/>
      <c r="L201" s="36"/>
      <c r="M201" s="192" t="s">
        <v>1</v>
      </c>
      <c r="N201" s="193" t="s">
        <v>38</v>
      </c>
      <c r="O201" s="68"/>
      <c r="P201" s="194">
        <f t="shared" si="31"/>
        <v>0</v>
      </c>
      <c r="Q201" s="194">
        <v>0</v>
      </c>
      <c r="R201" s="194">
        <f t="shared" si="32"/>
        <v>0</v>
      </c>
      <c r="S201" s="194">
        <v>0</v>
      </c>
      <c r="T201" s="195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129</v>
      </c>
      <c r="AT201" s="196" t="s">
        <v>125</v>
      </c>
      <c r="AU201" s="196" t="s">
        <v>83</v>
      </c>
      <c r="AY201" s="14" t="s">
        <v>123</v>
      </c>
      <c r="BE201" s="197">
        <f t="shared" si="34"/>
        <v>0</v>
      </c>
      <c r="BF201" s="197">
        <f t="shared" si="35"/>
        <v>0</v>
      </c>
      <c r="BG201" s="197">
        <f t="shared" si="36"/>
        <v>0</v>
      </c>
      <c r="BH201" s="197">
        <f t="shared" si="37"/>
        <v>0</v>
      </c>
      <c r="BI201" s="197">
        <f t="shared" si="38"/>
        <v>0</v>
      </c>
      <c r="BJ201" s="14" t="s">
        <v>81</v>
      </c>
      <c r="BK201" s="197">
        <f t="shared" si="39"/>
        <v>0</v>
      </c>
      <c r="BL201" s="14" t="s">
        <v>129</v>
      </c>
      <c r="BM201" s="196" t="s">
        <v>393</v>
      </c>
    </row>
    <row r="202" spans="1:65" s="2" customFormat="1" ht="21.75" customHeight="1">
      <c r="A202" s="31"/>
      <c r="B202" s="32"/>
      <c r="C202" s="184" t="s">
        <v>394</v>
      </c>
      <c r="D202" s="184" t="s">
        <v>125</v>
      </c>
      <c r="E202" s="185" t="s">
        <v>395</v>
      </c>
      <c r="F202" s="186" t="s">
        <v>396</v>
      </c>
      <c r="G202" s="187" t="s">
        <v>144</v>
      </c>
      <c r="H202" s="188">
        <v>25</v>
      </c>
      <c r="I202" s="189"/>
      <c r="J202" s="190">
        <f t="shared" si="30"/>
        <v>0</v>
      </c>
      <c r="K202" s="191"/>
      <c r="L202" s="36"/>
      <c r="M202" s="192" t="s">
        <v>1</v>
      </c>
      <c r="N202" s="193" t="s">
        <v>38</v>
      </c>
      <c r="O202" s="68"/>
      <c r="P202" s="194">
        <f t="shared" si="31"/>
        <v>0</v>
      </c>
      <c r="Q202" s="194">
        <v>0</v>
      </c>
      <c r="R202" s="194">
        <f t="shared" si="32"/>
        <v>0</v>
      </c>
      <c r="S202" s="194">
        <v>0</v>
      </c>
      <c r="T202" s="19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129</v>
      </c>
      <c r="AT202" s="196" t="s">
        <v>125</v>
      </c>
      <c r="AU202" s="196" t="s">
        <v>83</v>
      </c>
      <c r="AY202" s="14" t="s">
        <v>123</v>
      </c>
      <c r="BE202" s="197">
        <f t="shared" si="34"/>
        <v>0</v>
      </c>
      <c r="BF202" s="197">
        <f t="shared" si="35"/>
        <v>0</v>
      </c>
      <c r="BG202" s="197">
        <f t="shared" si="36"/>
        <v>0</v>
      </c>
      <c r="BH202" s="197">
        <f t="shared" si="37"/>
        <v>0</v>
      </c>
      <c r="BI202" s="197">
        <f t="shared" si="38"/>
        <v>0</v>
      </c>
      <c r="BJ202" s="14" t="s">
        <v>81</v>
      </c>
      <c r="BK202" s="197">
        <f t="shared" si="39"/>
        <v>0</v>
      </c>
      <c r="BL202" s="14" t="s">
        <v>129</v>
      </c>
      <c r="BM202" s="196" t="s">
        <v>397</v>
      </c>
    </row>
    <row r="203" spans="2:63" s="12" customFormat="1" ht="22.9" customHeight="1">
      <c r="B203" s="168"/>
      <c r="C203" s="169"/>
      <c r="D203" s="170" t="s">
        <v>72</v>
      </c>
      <c r="E203" s="182" t="s">
        <v>159</v>
      </c>
      <c r="F203" s="182" t="s">
        <v>398</v>
      </c>
      <c r="G203" s="169"/>
      <c r="H203" s="169"/>
      <c r="I203" s="172"/>
      <c r="J203" s="183">
        <f>BK203</f>
        <v>0</v>
      </c>
      <c r="K203" s="169"/>
      <c r="L203" s="174"/>
      <c r="M203" s="175"/>
      <c r="N203" s="176"/>
      <c r="O203" s="176"/>
      <c r="P203" s="177">
        <f>SUM(P204:P213)</f>
        <v>0</v>
      </c>
      <c r="Q203" s="176"/>
      <c r="R203" s="177">
        <f>SUM(R204:R213)</f>
        <v>0</v>
      </c>
      <c r="S203" s="176"/>
      <c r="T203" s="178">
        <f>SUM(T204:T213)</f>
        <v>0</v>
      </c>
      <c r="AR203" s="179" t="s">
        <v>81</v>
      </c>
      <c r="AT203" s="180" t="s">
        <v>72</v>
      </c>
      <c r="AU203" s="180" t="s">
        <v>81</v>
      </c>
      <c r="AY203" s="179" t="s">
        <v>123</v>
      </c>
      <c r="BK203" s="181">
        <f>SUM(BK204:BK213)</f>
        <v>0</v>
      </c>
    </row>
    <row r="204" spans="1:65" s="2" customFormat="1" ht="24.2" customHeight="1">
      <c r="A204" s="31"/>
      <c r="B204" s="32"/>
      <c r="C204" s="184" t="s">
        <v>399</v>
      </c>
      <c r="D204" s="184" t="s">
        <v>125</v>
      </c>
      <c r="E204" s="185" t="s">
        <v>400</v>
      </c>
      <c r="F204" s="186" t="s">
        <v>401</v>
      </c>
      <c r="G204" s="187" t="s">
        <v>162</v>
      </c>
      <c r="H204" s="188">
        <v>33.6</v>
      </c>
      <c r="I204" s="189"/>
      <c r="J204" s="190">
        <f aca="true" t="shared" si="40" ref="J204:J213">ROUND(I204*H204,2)</f>
        <v>0</v>
      </c>
      <c r="K204" s="191"/>
      <c r="L204" s="36"/>
      <c r="M204" s="192" t="s">
        <v>1</v>
      </c>
      <c r="N204" s="193" t="s">
        <v>38</v>
      </c>
      <c r="O204" s="68"/>
      <c r="P204" s="194">
        <f aca="true" t="shared" si="41" ref="P204:P213">O204*H204</f>
        <v>0</v>
      </c>
      <c r="Q204" s="194">
        <v>0</v>
      </c>
      <c r="R204" s="194">
        <f aca="true" t="shared" si="42" ref="R204:R213">Q204*H204</f>
        <v>0</v>
      </c>
      <c r="S204" s="194">
        <v>0</v>
      </c>
      <c r="T204" s="195">
        <f aca="true" t="shared" si="43" ref="T204:T213"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129</v>
      </c>
      <c r="AT204" s="196" t="s">
        <v>125</v>
      </c>
      <c r="AU204" s="196" t="s">
        <v>83</v>
      </c>
      <c r="AY204" s="14" t="s">
        <v>123</v>
      </c>
      <c r="BE204" s="197">
        <f aca="true" t="shared" si="44" ref="BE204:BE213">IF(N204="základní",J204,0)</f>
        <v>0</v>
      </c>
      <c r="BF204" s="197">
        <f aca="true" t="shared" si="45" ref="BF204:BF213">IF(N204="snížená",J204,0)</f>
        <v>0</v>
      </c>
      <c r="BG204" s="197">
        <f aca="true" t="shared" si="46" ref="BG204:BG213">IF(N204="zákl. přenesená",J204,0)</f>
        <v>0</v>
      </c>
      <c r="BH204" s="197">
        <f aca="true" t="shared" si="47" ref="BH204:BH213">IF(N204="sníž. přenesená",J204,0)</f>
        <v>0</v>
      </c>
      <c r="BI204" s="197">
        <f aca="true" t="shared" si="48" ref="BI204:BI213">IF(N204="nulová",J204,0)</f>
        <v>0</v>
      </c>
      <c r="BJ204" s="14" t="s">
        <v>81</v>
      </c>
      <c r="BK204" s="197">
        <f aca="true" t="shared" si="49" ref="BK204:BK213">ROUND(I204*H204,2)</f>
        <v>0</v>
      </c>
      <c r="BL204" s="14" t="s">
        <v>129</v>
      </c>
      <c r="BM204" s="196" t="s">
        <v>402</v>
      </c>
    </row>
    <row r="205" spans="1:65" s="2" customFormat="1" ht="24.2" customHeight="1">
      <c r="A205" s="31"/>
      <c r="B205" s="32"/>
      <c r="C205" s="184" t="s">
        <v>403</v>
      </c>
      <c r="D205" s="184" t="s">
        <v>125</v>
      </c>
      <c r="E205" s="185" t="s">
        <v>404</v>
      </c>
      <c r="F205" s="186" t="s">
        <v>405</v>
      </c>
      <c r="G205" s="187" t="s">
        <v>144</v>
      </c>
      <c r="H205" s="188">
        <v>2.8</v>
      </c>
      <c r="I205" s="189"/>
      <c r="J205" s="190">
        <f t="shared" si="40"/>
        <v>0</v>
      </c>
      <c r="K205" s="191"/>
      <c r="L205" s="36"/>
      <c r="M205" s="192" t="s">
        <v>1</v>
      </c>
      <c r="N205" s="193" t="s">
        <v>38</v>
      </c>
      <c r="O205" s="68"/>
      <c r="P205" s="194">
        <f t="shared" si="41"/>
        <v>0</v>
      </c>
      <c r="Q205" s="194">
        <v>0</v>
      </c>
      <c r="R205" s="194">
        <f t="shared" si="42"/>
        <v>0</v>
      </c>
      <c r="S205" s="194">
        <v>0</v>
      </c>
      <c r="T205" s="195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129</v>
      </c>
      <c r="AT205" s="196" t="s">
        <v>125</v>
      </c>
      <c r="AU205" s="196" t="s">
        <v>83</v>
      </c>
      <c r="AY205" s="14" t="s">
        <v>123</v>
      </c>
      <c r="BE205" s="197">
        <f t="shared" si="44"/>
        <v>0</v>
      </c>
      <c r="BF205" s="197">
        <f t="shared" si="45"/>
        <v>0</v>
      </c>
      <c r="BG205" s="197">
        <f t="shared" si="46"/>
        <v>0</v>
      </c>
      <c r="BH205" s="197">
        <f t="shared" si="47"/>
        <v>0</v>
      </c>
      <c r="BI205" s="197">
        <f t="shared" si="48"/>
        <v>0</v>
      </c>
      <c r="BJ205" s="14" t="s">
        <v>81</v>
      </c>
      <c r="BK205" s="197">
        <f t="shared" si="49"/>
        <v>0</v>
      </c>
      <c r="BL205" s="14" t="s">
        <v>129</v>
      </c>
      <c r="BM205" s="196" t="s">
        <v>406</v>
      </c>
    </row>
    <row r="206" spans="1:65" s="2" customFormat="1" ht="24.2" customHeight="1">
      <c r="A206" s="31"/>
      <c r="B206" s="32"/>
      <c r="C206" s="184" t="s">
        <v>407</v>
      </c>
      <c r="D206" s="184" t="s">
        <v>125</v>
      </c>
      <c r="E206" s="185" t="s">
        <v>408</v>
      </c>
      <c r="F206" s="186" t="s">
        <v>409</v>
      </c>
      <c r="G206" s="187" t="s">
        <v>144</v>
      </c>
      <c r="H206" s="188">
        <v>26</v>
      </c>
      <c r="I206" s="189"/>
      <c r="J206" s="190">
        <f t="shared" si="40"/>
        <v>0</v>
      </c>
      <c r="K206" s="191"/>
      <c r="L206" s="36"/>
      <c r="M206" s="192" t="s">
        <v>1</v>
      </c>
      <c r="N206" s="193" t="s">
        <v>38</v>
      </c>
      <c r="O206" s="68"/>
      <c r="P206" s="194">
        <f t="shared" si="41"/>
        <v>0</v>
      </c>
      <c r="Q206" s="194">
        <v>0</v>
      </c>
      <c r="R206" s="194">
        <f t="shared" si="42"/>
        <v>0</v>
      </c>
      <c r="S206" s="194">
        <v>0</v>
      </c>
      <c r="T206" s="195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129</v>
      </c>
      <c r="AT206" s="196" t="s">
        <v>125</v>
      </c>
      <c r="AU206" s="196" t="s">
        <v>83</v>
      </c>
      <c r="AY206" s="14" t="s">
        <v>123</v>
      </c>
      <c r="BE206" s="197">
        <f t="shared" si="44"/>
        <v>0</v>
      </c>
      <c r="BF206" s="197">
        <f t="shared" si="45"/>
        <v>0</v>
      </c>
      <c r="BG206" s="197">
        <f t="shared" si="46"/>
        <v>0</v>
      </c>
      <c r="BH206" s="197">
        <f t="shared" si="47"/>
        <v>0</v>
      </c>
      <c r="BI206" s="197">
        <f t="shared" si="48"/>
        <v>0</v>
      </c>
      <c r="BJ206" s="14" t="s">
        <v>81</v>
      </c>
      <c r="BK206" s="197">
        <f t="shared" si="49"/>
        <v>0</v>
      </c>
      <c r="BL206" s="14" t="s">
        <v>129</v>
      </c>
      <c r="BM206" s="196" t="s">
        <v>410</v>
      </c>
    </row>
    <row r="207" spans="1:65" s="2" customFormat="1" ht="24.2" customHeight="1">
      <c r="A207" s="31"/>
      <c r="B207" s="32"/>
      <c r="C207" s="198" t="s">
        <v>411</v>
      </c>
      <c r="D207" s="198" t="s">
        <v>193</v>
      </c>
      <c r="E207" s="199" t="s">
        <v>412</v>
      </c>
      <c r="F207" s="200" t="s">
        <v>413</v>
      </c>
      <c r="G207" s="201" t="s">
        <v>144</v>
      </c>
      <c r="H207" s="202">
        <v>27</v>
      </c>
      <c r="I207" s="203"/>
      <c r="J207" s="204">
        <f t="shared" si="40"/>
        <v>0</v>
      </c>
      <c r="K207" s="205"/>
      <c r="L207" s="206"/>
      <c r="M207" s="207" t="s">
        <v>1</v>
      </c>
      <c r="N207" s="208" t="s">
        <v>38</v>
      </c>
      <c r="O207" s="68"/>
      <c r="P207" s="194">
        <f t="shared" si="41"/>
        <v>0</v>
      </c>
      <c r="Q207" s="194">
        <v>0</v>
      </c>
      <c r="R207" s="194">
        <f t="shared" si="42"/>
        <v>0</v>
      </c>
      <c r="S207" s="194">
        <v>0</v>
      </c>
      <c r="T207" s="195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155</v>
      </c>
      <c r="AT207" s="196" t="s">
        <v>193</v>
      </c>
      <c r="AU207" s="196" t="s">
        <v>83</v>
      </c>
      <c r="AY207" s="14" t="s">
        <v>123</v>
      </c>
      <c r="BE207" s="197">
        <f t="shared" si="44"/>
        <v>0</v>
      </c>
      <c r="BF207" s="197">
        <f t="shared" si="45"/>
        <v>0</v>
      </c>
      <c r="BG207" s="197">
        <f t="shared" si="46"/>
        <v>0</v>
      </c>
      <c r="BH207" s="197">
        <f t="shared" si="47"/>
        <v>0</v>
      </c>
      <c r="BI207" s="197">
        <f t="shared" si="48"/>
        <v>0</v>
      </c>
      <c r="BJ207" s="14" t="s">
        <v>81</v>
      </c>
      <c r="BK207" s="197">
        <f t="shared" si="49"/>
        <v>0</v>
      </c>
      <c r="BL207" s="14" t="s">
        <v>129</v>
      </c>
      <c r="BM207" s="196" t="s">
        <v>414</v>
      </c>
    </row>
    <row r="208" spans="1:65" s="2" customFormat="1" ht="16.5" customHeight="1">
      <c r="A208" s="31"/>
      <c r="B208" s="32"/>
      <c r="C208" s="184" t="s">
        <v>415</v>
      </c>
      <c r="D208" s="184" t="s">
        <v>125</v>
      </c>
      <c r="E208" s="185" t="s">
        <v>416</v>
      </c>
      <c r="F208" s="186" t="s">
        <v>417</v>
      </c>
      <c r="G208" s="187" t="s">
        <v>144</v>
      </c>
      <c r="H208" s="188">
        <v>3.6</v>
      </c>
      <c r="I208" s="189"/>
      <c r="J208" s="190">
        <f t="shared" si="40"/>
        <v>0</v>
      </c>
      <c r="K208" s="191"/>
      <c r="L208" s="36"/>
      <c r="M208" s="192" t="s">
        <v>1</v>
      </c>
      <c r="N208" s="193" t="s">
        <v>38</v>
      </c>
      <c r="O208" s="68"/>
      <c r="P208" s="194">
        <f t="shared" si="41"/>
        <v>0</v>
      </c>
      <c r="Q208" s="194">
        <v>0</v>
      </c>
      <c r="R208" s="194">
        <f t="shared" si="42"/>
        <v>0</v>
      </c>
      <c r="S208" s="194">
        <v>0</v>
      </c>
      <c r="T208" s="195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129</v>
      </c>
      <c r="AT208" s="196" t="s">
        <v>125</v>
      </c>
      <c r="AU208" s="196" t="s">
        <v>83</v>
      </c>
      <c r="AY208" s="14" t="s">
        <v>123</v>
      </c>
      <c r="BE208" s="197">
        <f t="shared" si="44"/>
        <v>0</v>
      </c>
      <c r="BF208" s="197">
        <f t="shared" si="45"/>
        <v>0</v>
      </c>
      <c r="BG208" s="197">
        <f t="shared" si="46"/>
        <v>0</v>
      </c>
      <c r="BH208" s="197">
        <f t="shared" si="47"/>
        <v>0</v>
      </c>
      <c r="BI208" s="197">
        <f t="shared" si="48"/>
        <v>0</v>
      </c>
      <c r="BJ208" s="14" t="s">
        <v>81</v>
      </c>
      <c r="BK208" s="197">
        <f t="shared" si="49"/>
        <v>0</v>
      </c>
      <c r="BL208" s="14" t="s">
        <v>129</v>
      </c>
      <c r="BM208" s="196" t="s">
        <v>418</v>
      </c>
    </row>
    <row r="209" spans="1:65" s="2" customFormat="1" ht="16.5" customHeight="1">
      <c r="A209" s="31"/>
      <c r="B209" s="32"/>
      <c r="C209" s="198" t="s">
        <v>419</v>
      </c>
      <c r="D209" s="198" t="s">
        <v>193</v>
      </c>
      <c r="E209" s="199" t="s">
        <v>420</v>
      </c>
      <c r="F209" s="200" t="s">
        <v>421</v>
      </c>
      <c r="G209" s="201" t="s">
        <v>144</v>
      </c>
      <c r="H209" s="202">
        <v>4</v>
      </c>
      <c r="I209" s="203"/>
      <c r="J209" s="204">
        <f t="shared" si="40"/>
        <v>0</v>
      </c>
      <c r="K209" s="205"/>
      <c r="L209" s="206"/>
      <c r="M209" s="207" t="s">
        <v>1</v>
      </c>
      <c r="N209" s="208" t="s">
        <v>38</v>
      </c>
      <c r="O209" s="68"/>
      <c r="P209" s="194">
        <f t="shared" si="41"/>
        <v>0</v>
      </c>
      <c r="Q209" s="194">
        <v>0</v>
      </c>
      <c r="R209" s="194">
        <f t="shared" si="42"/>
        <v>0</v>
      </c>
      <c r="S209" s="194">
        <v>0</v>
      </c>
      <c r="T209" s="195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155</v>
      </c>
      <c r="AT209" s="196" t="s">
        <v>193</v>
      </c>
      <c r="AU209" s="196" t="s">
        <v>83</v>
      </c>
      <c r="AY209" s="14" t="s">
        <v>123</v>
      </c>
      <c r="BE209" s="197">
        <f t="shared" si="44"/>
        <v>0</v>
      </c>
      <c r="BF209" s="197">
        <f t="shared" si="45"/>
        <v>0</v>
      </c>
      <c r="BG209" s="197">
        <f t="shared" si="46"/>
        <v>0</v>
      </c>
      <c r="BH209" s="197">
        <f t="shared" si="47"/>
        <v>0</v>
      </c>
      <c r="BI209" s="197">
        <f t="shared" si="48"/>
        <v>0</v>
      </c>
      <c r="BJ209" s="14" t="s">
        <v>81</v>
      </c>
      <c r="BK209" s="197">
        <f t="shared" si="49"/>
        <v>0</v>
      </c>
      <c r="BL209" s="14" t="s">
        <v>129</v>
      </c>
      <c r="BM209" s="196" t="s">
        <v>422</v>
      </c>
    </row>
    <row r="210" spans="1:65" s="2" customFormat="1" ht="33" customHeight="1">
      <c r="A210" s="31"/>
      <c r="B210" s="32"/>
      <c r="C210" s="184" t="s">
        <v>423</v>
      </c>
      <c r="D210" s="184" t="s">
        <v>125</v>
      </c>
      <c r="E210" s="185" t="s">
        <v>424</v>
      </c>
      <c r="F210" s="186" t="s">
        <v>425</v>
      </c>
      <c r="G210" s="187" t="s">
        <v>162</v>
      </c>
      <c r="H210" s="188">
        <v>0.75</v>
      </c>
      <c r="I210" s="189"/>
      <c r="J210" s="190">
        <f t="shared" si="40"/>
        <v>0</v>
      </c>
      <c r="K210" s="191"/>
      <c r="L210" s="36"/>
      <c r="M210" s="192" t="s">
        <v>1</v>
      </c>
      <c r="N210" s="193" t="s">
        <v>38</v>
      </c>
      <c r="O210" s="68"/>
      <c r="P210" s="194">
        <f t="shared" si="41"/>
        <v>0</v>
      </c>
      <c r="Q210" s="194">
        <v>0</v>
      </c>
      <c r="R210" s="194">
        <f t="shared" si="42"/>
        <v>0</v>
      </c>
      <c r="S210" s="194">
        <v>0</v>
      </c>
      <c r="T210" s="195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129</v>
      </c>
      <c r="AT210" s="196" t="s">
        <v>125</v>
      </c>
      <c r="AU210" s="196" t="s">
        <v>83</v>
      </c>
      <c r="AY210" s="14" t="s">
        <v>123</v>
      </c>
      <c r="BE210" s="197">
        <f t="shared" si="44"/>
        <v>0</v>
      </c>
      <c r="BF210" s="197">
        <f t="shared" si="45"/>
        <v>0</v>
      </c>
      <c r="BG210" s="197">
        <f t="shared" si="46"/>
        <v>0</v>
      </c>
      <c r="BH210" s="197">
        <f t="shared" si="47"/>
        <v>0</v>
      </c>
      <c r="BI210" s="197">
        <f t="shared" si="48"/>
        <v>0</v>
      </c>
      <c r="BJ210" s="14" t="s">
        <v>81</v>
      </c>
      <c r="BK210" s="197">
        <f t="shared" si="49"/>
        <v>0</v>
      </c>
      <c r="BL210" s="14" t="s">
        <v>129</v>
      </c>
      <c r="BM210" s="196" t="s">
        <v>426</v>
      </c>
    </row>
    <row r="211" spans="1:65" s="2" customFormat="1" ht="16.5" customHeight="1">
      <c r="A211" s="31"/>
      <c r="B211" s="32"/>
      <c r="C211" s="184" t="s">
        <v>427</v>
      </c>
      <c r="D211" s="184" t="s">
        <v>125</v>
      </c>
      <c r="E211" s="185" t="s">
        <v>428</v>
      </c>
      <c r="F211" s="186" t="s">
        <v>429</v>
      </c>
      <c r="G211" s="187" t="s">
        <v>149</v>
      </c>
      <c r="H211" s="188">
        <v>22.97</v>
      </c>
      <c r="I211" s="189"/>
      <c r="J211" s="190">
        <f t="shared" si="40"/>
        <v>0</v>
      </c>
      <c r="K211" s="191"/>
      <c r="L211" s="36"/>
      <c r="M211" s="192" t="s">
        <v>1</v>
      </c>
      <c r="N211" s="193" t="s">
        <v>38</v>
      </c>
      <c r="O211" s="68"/>
      <c r="P211" s="194">
        <f t="shared" si="41"/>
        <v>0</v>
      </c>
      <c r="Q211" s="194">
        <v>0</v>
      </c>
      <c r="R211" s="194">
        <f t="shared" si="42"/>
        <v>0</v>
      </c>
      <c r="S211" s="194">
        <v>0</v>
      </c>
      <c r="T211" s="195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129</v>
      </c>
      <c r="AT211" s="196" t="s">
        <v>125</v>
      </c>
      <c r="AU211" s="196" t="s">
        <v>83</v>
      </c>
      <c r="AY211" s="14" t="s">
        <v>123</v>
      </c>
      <c r="BE211" s="197">
        <f t="shared" si="44"/>
        <v>0</v>
      </c>
      <c r="BF211" s="197">
        <f t="shared" si="45"/>
        <v>0</v>
      </c>
      <c r="BG211" s="197">
        <f t="shared" si="46"/>
        <v>0</v>
      </c>
      <c r="BH211" s="197">
        <f t="shared" si="47"/>
        <v>0</v>
      </c>
      <c r="BI211" s="197">
        <f t="shared" si="48"/>
        <v>0</v>
      </c>
      <c r="BJ211" s="14" t="s">
        <v>81</v>
      </c>
      <c r="BK211" s="197">
        <f t="shared" si="49"/>
        <v>0</v>
      </c>
      <c r="BL211" s="14" t="s">
        <v>129</v>
      </c>
      <c r="BM211" s="196" t="s">
        <v>430</v>
      </c>
    </row>
    <row r="212" spans="1:65" s="2" customFormat="1" ht="21.75" customHeight="1">
      <c r="A212" s="31"/>
      <c r="B212" s="32"/>
      <c r="C212" s="184" t="s">
        <v>431</v>
      </c>
      <c r="D212" s="184" t="s">
        <v>125</v>
      </c>
      <c r="E212" s="185" t="s">
        <v>432</v>
      </c>
      <c r="F212" s="186" t="s">
        <v>433</v>
      </c>
      <c r="G212" s="187" t="s">
        <v>162</v>
      </c>
      <c r="H212" s="188">
        <v>68.97</v>
      </c>
      <c r="I212" s="189"/>
      <c r="J212" s="190">
        <f t="shared" si="40"/>
        <v>0</v>
      </c>
      <c r="K212" s="191"/>
      <c r="L212" s="36"/>
      <c r="M212" s="192" t="s">
        <v>1</v>
      </c>
      <c r="N212" s="193" t="s">
        <v>38</v>
      </c>
      <c r="O212" s="68"/>
      <c r="P212" s="194">
        <f t="shared" si="41"/>
        <v>0</v>
      </c>
      <c r="Q212" s="194">
        <v>0</v>
      </c>
      <c r="R212" s="194">
        <f t="shared" si="42"/>
        <v>0</v>
      </c>
      <c r="S212" s="194">
        <v>0</v>
      </c>
      <c r="T212" s="195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129</v>
      </c>
      <c r="AT212" s="196" t="s">
        <v>125</v>
      </c>
      <c r="AU212" s="196" t="s">
        <v>83</v>
      </c>
      <c r="AY212" s="14" t="s">
        <v>123</v>
      </c>
      <c r="BE212" s="197">
        <f t="shared" si="44"/>
        <v>0</v>
      </c>
      <c r="BF212" s="197">
        <f t="shared" si="45"/>
        <v>0</v>
      </c>
      <c r="BG212" s="197">
        <f t="shared" si="46"/>
        <v>0</v>
      </c>
      <c r="BH212" s="197">
        <f t="shared" si="47"/>
        <v>0</v>
      </c>
      <c r="BI212" s="197">
        <f t="shared" si="48"/>
        <v>0</v>
      </c>
      <c r="BJ212" s="14" t="s">
        <v>81</v>
      </c>
      <c r="BK212" s="197">
        <f t="shared" si="49"/>
        <v>0</v>
      </c>
      <c r="BL212" s="14" t="s">
        <v>129</v>
      </c>
      <c r="BM212" s="196" t="s">
        <v>434</v>
      </c>
    </row>
    <row r="213" spans="1:65" s="2" customFormat="1" ht="24.2" customHeight="1">
      <c r="A213" s="31"/>
      <c r="B213" s="32"/>
      <c r="C213" s="184" t="s">
        <v>435</v>
      </c>
      <c r="D213" s="184" t="s">
        <v>125</v>
      </c>
      <c r="E213" s="185" t="s">
        <v>436</v>
      </c>
      <c r="F213" s="186" t="s">
        <v>437</v>
      </c>
      <c r="G213" s="187" t="s">
        <v>128</v>
      </c>
      <c r="H213" s="188">
        <v>3</v>
      </c>
      <c r="I213" s="189"/>
      <c r="J213" s="190">
        <f t="shared" si="40"/>
        <v>0</v>
      </c>
      <c r="K213" s="191"/>
      <c r="L213" s="36"/>
      <c r="M213" s="192" t="s">
        <v>1</v>
      </c>
      <c r="N213" s="193" t="s">
        <v>38</v>
      </c>
      <c r="O213" s="68"/>
      <c r="P213" s="194">
        <f t="shared" si="41"/>
        <v>0</v>
      </c>
      <c r="Q213" s="194">
        <v>0</v>
      </c>
      <c r="R213" s="194">
        <f t="shared" si="42"/>
        <v>0</v>
      </c>
      <c r="S213" s="194">
        <v>0</v>
      </c>
      <c r="T213" s="195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129</v>
      </c>
      <c r="AT213" s="196" t="s">
        <v>125</v>
      </c>
      <c r="AU213" s="196" t="s">
        <v>83</v>
      </c>
      <c r="AY213" s="14" t="s">
        <v>123</v>
      </c>
      <c r="BE213" s="197">
        <f t="shared" si="44"/>
        <v>0</v>
      </c>
      <c r="BF213" s="197">
        <f t="shared" si="45"/>
        <v>0</v>
      </c>
      <c r="BG213" s="197">
        <f t="shared" si="46"/>
        <v>0</v>
      </c>
      <c r="BH213" s="197">
        <f t="shared" si="47"/>
        <v>0</v>
      </c>
      <c r="BI213" s="197">
        <f t="shared" si="48"/>
        <v>0</v>
      </c>
      <c r="BJ213" s="14" t="s">
        <v>81</v>
      </c>
      <c r="BK213" s="197">
        <f t="shared" si="49"/>
        <v>0</v>
      </c>
      <c r="BL213" s="14" t="s">
        <v>129</v>
      </c>
      <c r="BM213" s="196" t="s">
        <v>438</v>
      </c>
    </row>
    <row r="214" spans="2:63" s="12" customFormat="1" ht="22.9" customHeight="1">
      <c r="B214" s="168"/>
      <c r="C214" s="169"/>
      <c r="D214" s="170" t="s">
        <v>72</v>
      </c>
      <c r="E214" s="182" t="s">
        <v>439</v>
      </c>
      <c r="F214" s="182" t="s">
        <v>440</v>
      </c>
      <c r="G214" s="169"/>
      <c r="H214" s="169"/>
      <c r="I214" s="172"/>
      <c r="J214" s="183">
        <f>BK214</f>
        <v>0</v>
      </c>
      <c r="K214" s="169"/>
      <c r="L214" s="174"/>
      <c r="M214" s="175"/>
      <c r="N214" s="176"/>
      <c r="O214" s="176"/>
      <c r="P214" s="177">
        <f>SUM(P215:P217)</f>
        <v>0</v>
      </c>
      <c r="Q214" s="176"/>
      <c r="R214" s="177">
        <f>SUM(R215:R217)</f>
        <v>0</v>
      </c>
      <c r="S214" s="176"/>
      <c r="T214" s="178">
        <f>SUM(T215:T217)</f>
        <v>0</v>
      </c>
      <c r="AR214" s="179" t="s">
        <v>81</v>
      </c>
      <c r="AT214" s="180" t="s">
        <v>72</v>
      </c>
      <c r="AU214" s="180" t="s">
        <v>81</v>
      </c>
      <c r="AY214" s="179" t="s">
        <v>123</v>
      </c>
      <c r="BK214" s="181">
        <f>SUM(BK215:BK217)</f>
        <v>0</v>
      </c>
    </row>
    <row r="215" spans="1:65" s="2" customFormat="1" ht="24.2" customHeight="1">
      <c r="A215" s="31"/>
      <c r="B215" s="32"/>
      <c r="C215" s="184" t="s">
        <v>441</v>
      </c>
      <c r="D215" s="184" t="s">
        <v>125</v>
      </c>
      <c r="E215" s="185" t="s">
        <v>442</v>
      </c>
      <c r="F215" s="186" t="s">
        <v>443</v>
      </c>
      <c r="G215" s="187" t="s">
        <v>183</v>
      </c>
      <c r="H215" s="188">
        <v>55.13</v>
      </c>
      <c r="I215" s="189"/>
      <c r="J215" s="190">
        <f>ROUND(I215*H215,2)</f>
        <v>0</v>
      </c>
      <c r="K215" s="191"/>
      <c r="L215" s="36"/>
      <c r="M215" s="192" t="s">
        <v>1</v>
      </c>
      <c r="N215" s="193" t="s">
        <v>38</v>
      </c>
      <c r="O215" s="68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129</v>
      </c>
      <c r="AT215" s="196" t="s">
        <v>125</v>
      </c>
      <c r="AU215" s="196" t="s">
        <v>83</v>
      </c>
      <c r="AY215" s="14" t="s">
        <v>123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4" t="s">
        <v>81</v>
      </c>
      <c r="BK215" s="197">
        <f>ROUND(I215*H215,2)</f>
        <v>0</v>
      </c>
      <c r="BL215" s="14" t="s">
        <v>129</v>
      </c>
      <c r="BM215" s="196" t="s">
        <v>444</v>
      </c>
    </row>
    <row r="216" spans="1:65" s="2" customFormat="1" ht="24.2" customHeight="1">
      <c r="A216" s="31"/>
      <c r="B216" s="32"/>
      <c r="C216" s="184" t="s">
        <v>445</v>
      </c>
      <c r="D216" s="184" t="s">
        <v>125</v>
      </c>
      <c r="E216" s="185" t="s">
        <v>446</v>
      </c>
      <c r="F216" s="186" t="s">
        <v>447</v>
      </c>
      <c r="G216" s="187" t="s">
        <v>183</v>
      </c>
      <c r="H216" s="188">
        <v>551.3</v>
      </c>
      <c r="I216" s="189"/>
      <c r="J216" s="190">
        <f>ROUND(I216*H216,2)</f>
        <v>0</v>
      </c>
      <c r="K216" s="191"/>
      <c r="L216" s="36"/>
      <c r="M216" s="192" t="s">
        <v>1</v>
      </c>
      <c r="N216" s="193" t="s">
        <v>38</v>
      </c>
      <c r="O216" s="68"/>
      <c r="P216" s="194">
        <f>O216*H216</f>
        <v>0</v>
      </c>
      <c r="Q216" s="194">
        <v>0</v>
      </c>
      <c r="R216" s="194">
        <f>Q216*H216</f>
        <v>0</v>
      </c>
      <c r="S216" s="194">
        <v>0</v>
      </c>
      <c r="T216" s="19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129</v>
      </c>
      <c r="AT216" s="196" t="s">
        <v>125</v>
      </c>
      <c r="AU216" s="196" t="s">
        <v>83</v>
      </c>
      <c r="AY216" s="14" t="s">
        <v>123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4" t="s">
        <v>81</v>
      </c>
      <c r="BK216" s="197">
        <f>ROUND(I216*H216,2)</f>
        <v>0</v>
      </c>
      <c r="BL216" s="14" t="s">
        <v>129</v>
      </c>
      <c r="BM216" s="196" t="s">
        <v>448</v>
      </c>
    </row>
    <row r="217" spans="1:65" s="2" customFormat="1" ht="33" customHeight="1">
      <c r="A217" s="31"/>
      <c r="B217" s="32"/>
      <c r="C217" s="184" t="s">
        <v>449</v>
      </c>
      <c r="D217" s="184" t="s">
        <v>125</v>
      </c>
      <c r="E217" s="185" t="s">
        <v>450</v>
      </c>
      <c r="F217" s="186" t="s">
        <v>451</v>
      </c>
      <c r="G217" s="187" t="s">
        <v>183</v>
      </c>
      <c r="H217" s="188">
        <v>55.13</v>
      </c>
      <c r="I217" s="189"/>
      <c r="J217" s="190">
        <f>ROUND(I217*H217,2)</f>
        <v>0</v>
      </c>
      <c r="K217" s="191"/>
      <c r="L217" s="36"/>
      <c r="M217" s="192" t="s">
        <v>1</v>
      </c>
      <c r="N217" s="193" t="s">
        <v>38</v>
      </c>
      <c r="O217" s="68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129</v>
      </c>
      <c r="AT217" s="196" t="s">
        <v>125</v>
      </c>
      <c r="AU217" s="196" t="s">
        <v>83</v>
      </c>
      <c r="AY217" s="14" t="s">
        <v>123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81</v>
      </c>
      <c r="BK217" s="197">
        <f>ROUND(I217*H217,2)</f>
        <v>0</v>
      </c>
      <c r="BL217" s="14" t="s">
        <v>129</v>
      </c>
      <c r="BM217" s="196" t="s">
        <v>452</v>
      </c>
    </row>
    <row r="218" spans="2:63" s="12" customFormat="1" ht="22.9" customHeight="1">
      <c r="B218" s="168"/>
      <c r="C218" s="169"/>
      <c r="D218" s="170" t="s">
        <v>72</v>
      </c>
      <c r="E218" s="182" t="s">
        <v>453</v>
      </c>
      <c r="F218" s="182" t="s">
        <v>454</v>
      </c>
      <c r="G218" s="169"/>
      <c r="H218" s="169"/>
      <c r="I218" s="172"/>
      <c r="J218" s="183">
        <f>BK218</f>
        <v>0</v>
      </c>
      <c r="K218" s="169"/>
      <c r="L218" s="174"/>
      <c r="M218" s="175"/>
      <c r="N218" s="176"/>
      <c r="O218" s="176"/>
      <c r="P218" s="177">
        <f>P219</f>
        <v>0</v>
      </c>
      <c r="Q218" s="176"/>
      <c r="R218" s="177">
        <f>R219</f>
        <v>0</v>
      </c>
      <c r="S218" s="176"/>
      <c r="T218" s="178">
        <f>T219</f>
        <v>0</v>
      </c>
      <c r="AR218" s="179" t="s">
        <v>81</v>
      </c>
      <c r="AT218" s="180" t="s">
        <v>72</v>
      </c>
      <c r="AU218" s="180" t="s">
        <v>81</v>
      </c>
      <c r="AY218" s="179" t="s">
        <v>123</v>
      </c>
      <c r="BK218" s="181">
        <f>BK219</f>
        <v>0</v>
      </c>
    </row>
    <row r="219" spans="1:65" s="2" customFormat="1" ht="33" customHeight="1">
      <c r="A219" s="31"/>
      <c r="B219" s="32"/>
      <c r="C219" s="184" t="s">
        <v>455</v>
      </c>
      <c r="D219" s="184" t="s">
        <v>125</v>
      </c>
      <c r="E219" s="185" t="s">
        <v>456</v>
      </c>
      <c r="F219" s="186" t="s">
        <v>457</v>
      </c>
      <c r="G219" s="187" t="s">
        <v>183</v>
      </c>
      <c r="H219" s="188">
        <v>265.7</v>
      </c>
      <c r="I219" s="189"/>
      <c r="J219" s="190">
        <f>ROUND(I219*H219,2)</f>
        <v>0</v>
      </c>
      <c r="K219" s="191"/>
      <c r="L219" s="36"/>
      <c r="M219" s="192" t="s">
        <v>1</v>
      </c>
      <c r="N219" s="193" t="s">
        <v>38</v>
      </c>
      <c r="O219" s="68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129</v>
      </c>
      <c r="AT219" s="196" t="s">
        <v>125</v>
      </c>
      <c r="AU219" s="196" t="s">
        <v>83</v>
      </c>
      <c r="AY219" s="14" t="s">
        <v>123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4" t="s">
        <v>81</v>
      </c>
      <c r="BK219" s="197">
        <f>ROUND(I219*H219,2)</f>
        <v>0</v>
      </c>
      <c r="BL219" s="14" t="s">
        <v>129</v>
      </c>
      <c r="BM219" s="196" t="s">
        <v>458</v>
      </c>
    </row>
    <row r="220" spans="2:63" s="12" customFormat="1" ht="25.9" customHeight="1">
      <c r="B220" s="168"/>
      <c r="C220" s="169"/>
      <c r="D220" s="170" t="s">
        <v>72</v>
      </c>
      <c r="E220" s="171" t="s">
        <v>459</v>
      </c>
      <c r="F220" s="171" t="s">
        <v>460</v>
      </c>
      <c r="G220" s="169"/>
      <c r="H220" s="169"/>
      <c r="I220" s="172"/>
      <c r="J220" s="173">
        <f>BK220</f>
        <v>0</v>
      </c>
      <c r="K220" s="169"/>
      <c r="L220" s="174"/>
      <c r="M220" s="175"/>
      <c r="N220" s="176"/>
      <c r="O220" s="176"/>
      <c r="P220" s="177">
        <f>P221+P233</f>
        <v>0</v>
      </c>
      <c r="Q220" s="176"/>
      <c r="R220" s="177">
        <f>R221+R233</f>
        <v>0</v>
      </c>
      <c r="S220" s="176"/>
      <c r="T220" s="178">
        <f>T221+T233</f>
        <v>0</v>
      </c>
      <c r="AR220" s="179" t="s">
        <v>83</v>
      </c>
      <c r="AT220" s="180" t="s">
        <v>72</v>
      </c>
      <c r="AU220" s="180" t="s">
        <v>73</v>
      </c>
      <c r="AY220" s="179" t="s">
        <v>123</v>
      </c>
      <c r="BK220" s="181">
        <f>BK221+BK233</f>
        <v>0</v>
      </c>
    </row>
    <row r="221" spans="2:63" s="12" customFormat="1" ht="22.9" customHeight="1">
      <c r="B221" s="168"/>
      <c r="C221" s="169"/>
      <c r="D221" s="170" t="s">
        <v>72</v>
      </c>
      <c r="E221" s="182" t="s">
        <v>461</v>
      </c>
      <c r="F221" s="182" t="s">
        <v>462</v>
      </c>
      <c r="G221" s="169"/>
      <c r="H221" s="169"/>
      <c r="I221" s="172"/>
      <c r="J221" s="183">
        <f>BK221</f>
        <v>0</v>
      </c>
      <c r="K221" s="169"/>
      <c r="L221" s="174"/>
      <c r="M221" s="175"/>
      <c r="N221" s="176"/>
      <c r="O221" s="176"/>
      <c r="P221" s="177">
        <f>SUM(P222:P232)</f>
        <v>0</v>
      </c>
      <c r="Q221" s="176"/>
      <c r="R221" s="177">
        <f>SUM(R222:R232)</f>
        <v>0</v>
      </c>
      <c r="S221" s="176"/>
      <c r="T221" s="178">
        <f>SUM(T222:T232)</f>
        <v>0</v>
      </c>
      <c r="AR221" s="179" t="s">
        <v>83</v>
      </c>
      <c r="AT221" s="180" t="s">
        <v>72</v>
      </c>
      <c r="AU221" s="180" t="s">
        <v>81</v>
      </c>
      <c r="AY221" s="179" t="s">
        <v>123</v>
      </c>
      <c r="BK221" s="181">
        <f>SUM(BK222:BK232)</f>
        <v>0</v>
      </c>
    </row>
    <row r="222" spans="1:65" s="2" customFormat="1" ht="24.2" customHeight="1">
      <c r="A222" s="31"/>
      <c r="B222" s="32"/>
      <c r="C222" s="184" t="s">
        <v>463</v>
      </c>
      <c r="D222" s="184" t="s">
        <v>125</v>
      </c>
      <c r="E222" s="185" t="s">
        <v>464</v>
      </c>
      <c r="F222" s="186" t="s">
        <v>465</v>
      </c>
      <c r="G222" s="187" t="s">
        <v>162</v>
      </c>
      <c r="H222" s="188">
        <v>26</v>
      </c>
      <c r="I222" s="189"/>
      <c r="J222" s="190">
        <f aca="true" t="shared" si="50" ref="J222:J232">ROUND(I222*H222,2)</f>
        <v>0</v>
      </c>
      <c r="K222" s="191"/>
      <c r="L222" s="36"/>
      <c r="M222" s="192" t="s">
        <v>1</v>
      </c>
      <c r="N222" s="193" t="s">
        <v>38</v>
      </c>
      <c r="O222" s="68"/>
      <c r="P222" s="194">
        <f aca="true" t="shared" si="51" ref="P222:P232">O222*H222</f>
        <v>0</v>
      </c>
      <c r="Q222" s="194">
        <v>0</v>
      </c>
      <c r="R222" s="194">
        <f aca="true" t="shared" si="52" ref="R222:R232">Q222*H222</f>
        <v>0</v>
      </c>
      <c r="S222" s="194">
        <v>0</v>
      </c>
      <c r="T222" s="195">
        <f aca="true" t="shared" si="53" ref="T222:T232"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188</v>
      </c>
      <c r="AT222" s="196" t="s">
        <v>125</v>
      </c>
      <c r="AU222" s="196" t="s">
        <v>83</v>
      </c>
      <c r="AY222" s="14" t="s">
        <v>123</v>
      </c>
      <c r="BE222" s="197">
        <f aca="true" t="shared" si="54" ref="BE222:BE232">IF(N222="základní",J222,0)</f>
        <v>0</v>
      </c>
      <c r="BF222" s="197">
        <f aca="true" t="shared" si="55" ref="BF222:BF232">IF(N222="snížená",J222,0)</f>
        <v>0</v>
      </c>
      <c r="BG222" s="197">
        <f aca="true" t="shared" si="56" ref="BG222:BG232">IF(N222="zákl. přenesená",J222,0)</f>
        <v>0</v>
      </c>
      <c r="BH222" s="197">
        <f aca="true" t="shared" si="57" ref="BH222:BH232">IF(N222="sníž. přenesená",J222,0)</f>
        <v>0</v>
      </c>
      <c r="BI222" s="197">
        <f aca="true" t="shared" si="58" ref="BI222:BI232">IF(N222="nulová",J222,0)</f>
        <v>0</v>
      </c>
      <c r="BJ222" s="14" t="s">
        <v>81</v>
      </c>
      <c r="BK222" s="197">
        <f aca="true" t="shared" si="59" ref="BK222:BK232">ROUND(I222*H222,2)</f>
        <v>0</v>
      </c>
      <c r="BL222" s="14" t="s">
        <v>188</v>
      </c>
      <c r="BM222" s="196" t="s">
        <v>466</v>
      </c>
    </row>
    <row r="223" spans="1:65" s="2" customFormat="1" ht="16.5" customHeight="1">
      <c r="A223" s="31"/>
      <c r="B223" s="32"/>
      <c r="C223" s="198" t="s">
        <v>467</v>
      </c>
      <c r="D223" s="198" t="s">
        <v>193</v>
      </c>
      <c r="E223" s="199" t="s">
        <v>468</v>
      </c>
      <c r="F223" s="200" t="s">
        <v>469</v>
      </c>
      <c r="G223" s="201" t="s">
        <v>183</v>
      </c>
      <c r="H223" s="202">
        <v>0.01</v>
      </c>
      <c r="I223" s="203"/>
      <c r="J223" s="204">
        <f t="shared" si="50"/>
        <v>0</v>
      </c>
      <c r="K223" s="205"/>
      <c r="L223" s="206"/>
      <c r="M223" s="207" t="s">
        <v>1</v>
      </c>
      <c r="N223" s="208" t="s">
        <v>38</v>
      </c>
      <c r="O223" s="68"/>
      <c r="P223" s="194">
        <f t="shared" si="51"/>
        <v>0</v>
      </c>
      <c r="Q223" s="194">
        <v>0</v>
      </c>
      <c r="R223" s="194">
        <f t="shared" si="52"/>
        <v>0</v>
      </c>
      <c r="S223" s="194">
        <v>0</v>
      </c>
      <c r="T223" s="195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254</v>
      </c>
      <c r="AT223" s="196" t="s">
        <v>193</v>
      </c>
      <c r="AU223" s="196" t="s">
        <v>83</v>
      </c>
      <c r="AY223" s="14" t="s">
        <v>123</v>
      </c>
      <c r="BE223" s="197">
        <f t="shared" si="54"/>
        <v>0</v>
      </c>
      <c r="BF223" s="197">
        <f t="shared" si="55"/>
        <v>0</v>
      </c>
      <c r="BG223" s="197">
        <f t="shared" si="56"/>
        <v>0</v>
      </c>
      <c r="BH223" s="197">
        <f t="shared" si="57"/>
        <v>0</v>
      </c>
      <c r="BI223" s="197">
        <f t="shared" si="58"/>
        <v>0</v>
      </c>
      <c r="BJ223" s="14" t="s">
        <v>81</v>
      </c>
      <c r="BK223" s="197">
        <f t="shared" si="59"/>
        <v>0</v>
      </c>
      <c r="BL223" s="14" t="s">
        <v>188</v>
      </c>
      <c r="BM223" s="196" t="s">
        <v>470</v>
      </c>
    </row>
    <row r="224" spans="1:65" s="2" customFormat="1" ht="24.2" customHeight="1">
      <c r="A224" s="31"/>
      <c r="B224" s="32"/>
      <c r="C224" s="184" t="s">
        <v>471</v>
      </c>
      <c r="D224" s="184" t="s">
        <v>125</v>
      </c>
      <c r="E224" s="185" t="s">
        <v>472</v>
      </c>
      <c r="F224" s="186" t="s">
        <v>473</v>
      </c>
      <c r="G224" s="187" t="s">
        <v>162</v>
      </c>
      <c r="H224" s="188">
        <v>52</v>
      </c>
      <c r="I224" s="189"/>
      <c r="J224" s="190">
        <f t="shared" si="50"/>
        <v>0</v>
      </c>
      <c r="K224" s="191"/>
      <c r="L224" s="36"/>
      <c r="M224" s="192" t="s">
        <v>1</v>
      </c>
      <c r="N224" s="193" t="s">
        <v>38</v>
      </c>
      <c r="O224" s="68"/>
      <c r="P224" s="194">
        <f t="shared" si="51"/>
        <v>0</v>
      </c>
      <c r="Q224" s="194">
        <v>0</v>
      </c>
      <c r="R224" s="194">
        <f t="shared" si="52"/>
        <v>0</v>
      </c>
      <c r="S224" s="194">
        <v>0</v>
      </c>
      <c r="T224" s="195">
        <f t="shared" si="5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188</v>
      </c>
      <c r="AT224" s="196" t="s">
        <v>125</v>
      </c>
      <c r="AU224" s="196" t="s">
        <v>83</v>
      </c>
      <c r="AY224" s="14" t="s">
        <v>123</v>
      </c>
      <c r="BE224" s="197">
        <f t="shared" si="54"/>
        <v>0</v>
      </c>
      <c r="BF224" s="197">
        <f t="shared" si="55"/>
        <v>0</v>
      </c>
      <c r="BG224" s="197">
        <f t="shared" si="56"/>
        <v>0</v>
      </c>
      <c r="BH224" s="197">
        <f t="shared" si="57"/>
        <v>0</v>
      </c>
      <c r="BI224" s="197">
        <f t="shared" si="58"/>
        <v>0</v>
      </c>
      <c r="BJ224" s="14" t="s">
        <v>81</v>
      </c>
      <c r="BK224" s="197">
        <f t="shared" si="59"/>
        <v>0</v>
      </c>
      <c r="BL224" s="14" t="s">
        <v>188</v>
      </c>
      <c r="BM224" s="196" t="s">
        <v>474</v>
      </c>
    </row>
    <row r="225" spans="1:65" s="2" customFormat="1" ht="16.5" customHeight="1">
      <c r="A225" s="31"/>
      <c r="B225" s="32"/>
      <c r="C225" s="198" t="s">
        <v>475</v>
      </c>
      <c r="D225" s="198" t="s">
        <v>193</v>
      </c>
      <c r="E225" s="199" t="s">
        <v>476</v>
      </c>
      <c r="F225" s="200" t="s">
        <v>477</v>
      </c>
      <c r="G225" s="201" t="s">
        <v>183</v>
      </c>
      <c r="H225" s="202">
        <v>0.02</v>
      </c>
      <c r="I225" s="203"/>
      <c r="J225" s="204">
        <f t="shared" si="50"/>
        <v>0</v>
      </c>
      <c r="K225" s="205"/>
      <c r="L225" s="206"/>
      <c r="M225" s="207" t="s">
        <v>1</v>
      </c>
      <c r="N225" s="208" t="s">
        <v>38</v>
      </c>
      <c r="O225" s="68"/>
      <c r="P225" s="194">
        <f t="shared" si="51"/>
        <v>0</v>
      </c>
      <c r="Q225" s="194">
        <v>0</v>
      </c>
      <c r="R225" s="194">
        <f t="shared" si="52"/>
        <v>0</v>
      </c>
      <c r="S225" s="194">
        <v>0</v>
      </c>
      <c r="T225" s="195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254</v>
      </c>
      <c r="AT225" s="196" t="s">
        <v>193</v>
      </c>
      <c r="AU225" s="196" t="s">
        <v>83</v>
      </c>
      <c r="AY225" s="14" t="s">
        <v>123</v>
      </c>
      <c r="BE225" s="197">
        <f t="shared" si="54"/>
        <v>0</v>
      </c>
      <c r="BF225" s="197">
        <f t="shared" si="55"/>
        <v>0</v>
      </c>
      <c r="BG225" s="197">
        <f t="shared" si="56"/>
        <v>0</v>
      </c>
      <c r="BH225" s="197">
        <f t="shared" si="57"/>
        <v>0</v>
      </c>
      <c r="BI225" s="197">
        <f t="shared" si="58"/>
        <v>0</v>
      </c>
      <c r="BJ225" s="14" t="s">
        <v>81</v>
      </c>
      <c r="BK225" s="197">
        <f t="shared" si="59"/>
        <v>0</v>
      </c>
      <c r="BL225" s="14" t="s">
        <v>188</v>
      </c>
      <c r="BM225" s="196" t="s">
        <v>478</v>
      </c>
    </row>
    <row r="226" spans="1:65" s="2" customFormat="1" ht="24.2" customHeight="1">
      <c r="A226" s="31"/>
      <c r="B226" s="32"/>
      <c r="C226" s="184" t="s">
        <v>479</v>
      </c>
      <c r="D226" s="184" t="s">
        <v>125</v>
      </c>
      <c r="E226" s="185" t="s">
        <v>480</v>
      </c>
      <c r="F226" s="186" t="s">
        <v>481</v>
      </c>
      <c r="G226" s="187" t="s">
        <v>162</v>
      </c>
      <c r="H226" s="188">
        <v>59.53</v>
      </c>
      <c r="I226" s="189"/>
      <c r="J226" s="190">
        <f t="shared" si="50"/>
        <v>0</v>
      </c>
      <c r="K226" s="191"/>
      <c r="L226" s="36"/>
      <c r="M226" s="192" t="s">
        <v>1</v>
      </c>
      <c r="N226" s="193" t="s">
        <v>38</v>
      </c>
      <c r="O226" s="68"/>
      <c r="P226" s="194">
        <f t="shared" si="51"/>
        <v>0</v>
      </c>
      <c r="Q226" s="194">
        <v>0</v>
      </c>
      <c r="R226" s="194">
        <f t="shared" si="52"/>
        <v>0</v>
      </c>
      <c r="S226" s="194">
        <v>0</v>
      </c>
      <c r="T226" s="195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188</v>
      </c>
      <c r="AT226" s="196" t="s">
        <v>125</v>
      </c>
      <c r="AU226" s="196" t="s">
        <v>83</v>
      </c>
      <c r="AY226" s="14" t="s">
        <v>123</v>
      </c>
      <c r="BE226" s="197">
        <f t="shared" si="54"/>
        <v>0</v>
      </c>
      <c r="BF226" s="197">
        <f t="shared" si="55"/>
        <v>0</v>
      </c>
      <c r="BG226" s="197">
        <f t="shared" si="56"/>
        <v>0</v>
      </c>
      <c r="BH226" s="197">
        <f t="shared" si="57"/>
        <v>0</v>
      </c>
      <c r="BI226" s="197">
        <f t="shared" si="58"/>
        <v>0</v>
      </c>
      <c r="BJ226" s="14" t="s">
        <v>81</v>
      </c>
      <c r="BK226" s="197">
        <f t="shared" si="59"/>
        <v>0</v>
      </c>
      <c r="BL226" s="14" t="s">
        <v>188</v>
      </c>
      <c r="BM226" s="196" t="s">
        <v>482</v>
      </c>
    </row>
    <row r="227" spans="1:65" s="2" customFormat="1" ht="16.5" customHeight="1">
      <c r="A227" s="31"/>
      <c r="B227" s="32"/>
      <c r="C227" s="198" t="s">
        <v>483</v>
      </c>
      <c r="D227" s="198" t="s">
        <v>193</v>
      </c>
      <c r="E227" s="199" t="s">
        <v>468</v>
      </c>
      <c r="F227" s="200" t="s">
        <v>469</v>
      </c>
      <c r="G227" s="201" t="s">
        <v>183</v>
      </c>
      <c r="H227" s="202">
        <v>0.02</v>
      </c>
      <c r="I227" s="203"/>
      <c r="J227" s="204">
        <f t="shared" si="50"/>
        <v>0</v>
      </c>
      <c r="K227" s="205"/>
      <c r="L227" s="206"/>
      <c r="M227" s="207" t="s">
        <v>1</v>
      </c>
      <c r="N227" s="208" t="s">
        <v>38</v>
      </c>
      <c r="O227" s="68"/>
      <c r="P227" s="194">
        <f t="shared" si="51"/>
        <v>0</v>
      </c>
      <c r="Q227" s="194">
        <v>0</v>
      </c>
      <c r="R227" s="194">
        <f t="shared" si="52"/>
        <v>0</v>
      </c>
      <c r="S227" s="194">
        <v>0</v>
      </c>
      <c r="T227" s="195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254</v>
      </c>
      <c r="AT227" s="196" t="s">
        <v>193</v>
      </c>
      <c r="AU227" s="196" t="s">
        <v>83</v>
      </c>
      <c r="AY227" s="14" t="s">
        <v>123</v>
      </c>
      <c r="BE227" s="197">
        <f t="shared" si="54"/>
        <v>0</v>
      </c>
      <c r="BF227" s="197">
        <f t="shared" si="55"/>
        <v>0</v>
      </c>
      <c r="BG227" s="197">
        <f t="shared" si="56"/>
        <v>0</v>
      </c>
      <c r="BH227" s="197">
        <f t="shared" si="57"/>
        <v>0</v>
      </c>
      <c r="BI227" s="197">
        <f t="shared" si="58"/>
        <v>0</v>
      </c>
      <c r="BJ227" s="14" t="s">
        <v>81</v>
      </c>
      <c r="BK227" s="197">
        <f t="shared" si="59"/>
        <v>0</v>
      </c>
      <c r="BL227" s="14" t="s">
        <v>188</v>
      </c>
      <c r="BM227" s="196" t="s">
        <v>484</v>
      </c>
    </row>
    <row r="228" spans="1:65" s="2" customFormat="1" ht="24.2" customHeight="1">
      <c r="A228" s="31"/>
      <c r="B228" s="32"/>
      <c r="C228" s="184" t="s">
        <v>485</v>
      </c>
      <c r="D228" s="184" t="s">
        <v>125</v>
      </c>
      <c r="E228" s="185" t="s">
        <v>486</v>
      </c>
      <c r="F228" s="186" t="s">
        <v>487</v>
      </c>
      <c r="G228" s="187" t="s">
        <v>162</v>
      </c>
      <c r="H228" s="188">
        <v>119.06</v>
      </c>
      <c r="I228" s="189"/>
      <c r="J228" s="190">
        <f t="shared" si="50"/>
        <v>0</v>
      </c>
      <c r="K228" s="191"/>
      <c r="L228" s="36"/>
      <c r="M228" s="192" t="s">
        <v>1</v>
      </c>
      <c r="N228" s="193" t="s">
        <v>38</v>
      </c>
      <c r="O228" s="68"/>
      <c r="P228" s="194">
        <f t="shared" si="51"/>
        <v>0</v>
      </c>
      <c r="Q228" s="194">
        <v>0</v>
      </c>
      <c r="R228" s="194">
        <f t="shared" si="52"/>
        <v>0</v>
      </c>
      <c r="S228" s="194">
        <v>0</v>
      </c>
      <c r="T228" s="195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188</v>
      </c>
      <c r="AT228" s="196" t="s">
        <v>125</v>
      </c>
      <c r="AU228" s="196" t="s">
        <v>83</v>
      </c>
      <c r="AY228" s="14" t="s">
        <v>123</v>
      </c>
      <c r="BE228" s="197">
        <f t="shared" si="54"/>
        <v>0</v>
      </c>
      <c r="BF228" s="197">
        <f t="shared" si="55"/>
        <v>0</v>
      </c>
      <c r="BG228" s="197">
        <f t="shared" si="56"/>
        <v>0</v>
      </c>
      <c r="BH228" s="197">
        <f t="shared" si="57"/>
        <v>0</v>
      </c>
      <c r="BI228" s="197">
        <f t="shared" si="58"/>
        <v>0</v>
      </c>
      <c r="BJ228" s="14" t="s">
        <v>81</v>
      </c>
      <c r="BK228" s="197">
        <f t="shared" si="59"/>
        <v>0</v>
      </c>
      <c r="BL228" s="14" t="s">
        <v>188</v>
      </c>
      <c r="BM228" s="196" t="s">
        <v>488</v>
      </c>
    </row>
    <row r="229" spans="1:65" s="2" customFormat="1" ht="16.5" customHeight="1">
      <c r="A229" s="31"/>
      <c r="B229" s="32"/>
      <c r="C229" s="198" t="s">
        <v>489</v>
      </c>
      <c r="D229" s="198" t="s">
        <v>193</v>
      </c>
      <c r="E229" s="199" t="s">
        <v>476</v>
      </c>
      <c r="F229" s="200" t="s">
        <v>477</v>
      </c>
      <c r="G229" s="201" t="s">
        <v>183</v>
      </c>
      <c r="H229" s="202">
        <v>0.04</v>
      </c>
      <c r="I229" s="203"/>
      <c r="J229" s="204">
        <f t="shared" si="50"/>
        <v>0</v>
      </c>
      <c r="K229" s="205"/>
      <c r="L229" s="206"/>
      <c r="M229" s="207" t="s">
        <v>1</v>
      </c>
      <c r="N229" s="208" t="s">
        <v>38</v>
      </c>
      <c r="O229" s="68"/>
      <c r="P229" s="194">
        <f t="shared" si="51"/>
        <v>0</v>
      </c>
      <c r="Q229" s="194">
        <v>0</v>
      </c>
      <c r="R229" s="194">
        <f t="shared" si="52"/>
        <v>0</v>
      </c>
      <c r="S229" s="194">
        <v>0</v>
      </c>
      <c r="T229" s="195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254</v>
      </c>
      <c r="AT229" s="196" t="s">
        <v>193</v>
      </c>
      <c r="AU229" s="196" t="s">
        <v>83</v>
      </c>
      <c r="AY229" s="14" t="s">
        <v>123</v>
      </c>
      <c r="BE229" s="197">
        <f t="shared" si="54"/>
        <v>0</v>
      </c>
      <c r="BF229" s="197">
        <f t="shared" si="55"/>
        <v>0</v>
      </c>
      <c r="BG229" s="197">
        <f t="shared" si="56"/>
        <v>0</v>
      </c>
      <c r="BH229" s="197">
        <f t="shared" si="57"/>
        <v>0</v>
      </c>
      <c r="BI229" s="197">
        <f t="shared" si="58"/>
        <v>0</v>
      </c>
      <c r="BJ229" s="14" t="s">
        <v>81</v>
      </c>
      <c r="BK229" s="197">
        <f t="shared" si="59"/>
        <v>0</v>
      </c>
      <c r="BL229" s="14" t="s">
        <v>188</v>
      </c>
      <c r="BM229" s="196" t="s">
        <v>490</v>
      </c>
    </row>
    <row r="230" spans="1:65" s="2" customFormat="1" ht="33" customHeight="1">
      <c r="A230" s="31"/>
      <c r="B230" s="32"/>
      <c r="C230" s="184" t="s">
        <v>491</v>
      </c>
      <c r="D230" s="184" t="s">
        <v>125</v>
      </c>
      <c r="E230" s="185" t="s">
        <v>492</v>
      </c>
      <c r="F230" s="186" t="s">
        <v>493</v>
      </c>
      <c r="G230" s="187" t="s">
        <v>128</v>
      </c>
      <c r="H230" s="188">
        <v>5</v>
      </c>
      <c r="I230" s="189"/>
      <c r="J230" s="190">
        <f t="shared" si="50"/>
        <v>0</v>
      </c>
      <c r="K230" s="191"/>
      <c r="L230" s="36"/>
      <c r="M230" s="192" t="s">
        <v>1</v>
      </c>
      <c r="N230" s="193" t="s">
        <v>38</v>
      </c>
      <c r="O230" s="68"/>
      <c r="P230" s="194">
        <f t="shared" si="51"/>
        <v>0</v>
      </c>
      <c r="Q230" s="194">
        <v>0</v>
      </c>
      <c r="R230" s="194">
        <f t="shared" si="52"/>
        <v>0</v>
      </c>
      <c r="S230" s="194">
        <v>0</v>
      </c>
      <c r="T230" s="195">
        <f t="shared" si="5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188</v>
      </c>
      <c r="AT230" s="196" t="s">
        <v>125</v>
      </c>
      <c r="AU230" s="196" t="s">
        <v>83</v>
      </c>
      <c r="AY230" s="14" t="s">
        <v>123</v>
      </c>
      <c r="BE230" s="197">
        <f t="shared" si="54"/>
        <v>0</v>
      </c>
      <c r="BF230" s="197">
        <f t="shared" si="55"/>
        <v>0</v>
      </c>
      <c r="BG230" s="197">
        <f t="shared" si="56"/>
        <v>0</v>
      </c>
      <c r="BH230" s="197">
        <f t="shared" si="57"/>
        <v>0</v>
      </c>
      <c r="BI230" s="197">
        <f t="shared" si="58"/>
        <v>0</v>
      </c>
      <c r="BJ230" s="14" t="s">
        <v>81</v>
      </c>
      <c r="BK230" s="197">
        <f t="shared" si="59"/>
        <v>0</v>
      </c>
      <c r="BL230" s="14" t="s">
        <v>188</v>
      </c>
      <c r="BM230" s="196" t="s">
        <v>494</v>
      </c>
    </row>
    <row r="231" spans="1:65" s="2" customFormat="1" ht="16.5" customHeight="1">
      <c r="A231" s="31"/>
      <c r="B231" s="32"/>
      <c r="C231" s="198" t="s">
        <v>495</v>
      </c>
      <c r="D231" s="198" t="s">
        <v>193</v>
      </c>
      <c r="E231" s="199" t="s">
        <v>496</v>
      </c>
      <c r="F231" s="200" t="s">
        <v>497</v>
      </c>
      <c r="G231" s="201" t="s">
        <v>219</v>
      </c>
      <c r="H231" s="202">
        <v>2.5</v>
      </c>
      <c r="I231" s="203"/>
      <c r="J231" s="204">
        <f t="shared" si="50"/>
        <v>0</v>
      </c>
      <c r="K231" s="205"/>
      <c r="L231" s="206"/>
      <c r="M231" s="207" t="s">
        <v>1</v>
      </c>
      <c r="N231" s="208" t="s">
        <v>38</v>
      </c>
      <c r="O231" s="68"/>
      <c r="P231" s="194">
        <f t="shared" si="51"/>
        <v>0</v>
      </c>
      <c r="Q231" s="194">
        <v>0</v>
      </c>
      <c r="R231" s="194">
        <f t="shared" si="52"/>
        <v>0</v>
      </c>
      <c r="S231" s="194">
        <v>0</v>
      </c>
      <c r="T231" s="195">
        <f t="shared" si="5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254</v>
      </c>
      <c r="AT231" s="196" t="s">
        <v>193</v>
      </c>
      <c r="AU231" s="196" t="s">
        <v>83</v>
      </c>
      <c r="AY231" s="14" t="s">
        <v>123</v>
      </c>
      <c r="BE231" s="197">
        <f t="shared" si="54"/>
        <v>0</v>
      </c>
      <c r="BF231" s="197">
        <f t="shared" si="55"/>
        <v>0</v>
      </c>
      <c r="BG231" s="197">
        <f t="shared" si="56"/>
        <v>0</v>
      </c>
      <c r="BH231" s="197">
        <f t="shared" si="57"/>
        <v>0</v>
      </c>
      <c r="BI231" s="197">
        <f t="shared" si="58"/>
        <v>0</v>
      </c>
      <c r="BJ231" s="14" t="s">
        <v>81</v>
      </c>
      <c r="BK231" s="197">
        <f t="shared" si="59"/>
        <v>0</v>
      </c>
      <c r="BL231" s="14" t="s">
        <v>188</v>
      </c>
      <c r="BM231" s="196" t="s">
        <v>498</v>
      </c>
    </row>
    <row r="232" spans="1:65" s="2" customFormat="1" ht="24.2" customHeight="1">
      <c r="A232" s="31"/>
      <c r="B232" s="32"/>
      <c r="C232" s="184" t="s">
        <v>499</v>
      </c>
      <c r="D232" s="184" t="s">
        <v>125</v>
      </c>
      <c r="E232" s="185" t="s">
        <v>500</v>
      </c>
      <c r="F232" s="186" t="s">
        <v>501</v>
      </c>
      <c r="G232" s="187" t="s">
        <v>183</v>
      </c>
      <c r="H232" s="188">
        <v>0.1</v>
      </c>
      <c r="I232" s="189"/>
      <c r="J232" s="190">
        <f t="shared" si="50"/>
        <v>0</v>
      </c>
      <c r="K232" s="191"/>
      <c r="L232" s="36"/>
      <c r="M232" s="192" t="s">
        <v>1</v>
      </c>
      <c r="N232" s="193" t="s">
        <v>38</v>
      </c>
      <c r="O232" s="68"/>
      <c r="P232" s="194">
        <f t="shared" si="51"/>
        <v>0</v>
      </c>
      <c r="Q232" s="194">
        <v>0</v>
      </c>
      <c r="R232" s="194">
        <f t="shared" si="52"/>
        <v>0</v>
      </c>
      <c r="S232" s="194">
        <v>0</v>
      </c>
      <c r="T232" s="195">
        <f t="shared" si="5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188</v>
      </c>
      <c r="AT232" s="196" t="s">
        <v>125</v>
      </c>
      <c r="AU232" s="196" t="s">
        <v>83</v>
      </c>
      <c r="AY232" s="14" t="s">
        <v>123</v>
      </c>
      <c r="BE232" s="197">
        <f t="shared" si="54"/>
        <v>0</v>
      </c>
      <c r="BF232" s="197">
        <f t="shared" si="55"/>
        <v>0</v>
      </c>
      <c r="BG232" s="197">
        <f t="shared" si="56"/>
        <v>0</v>
      </c>
      <c r="BH232" s="197">
        <f t="shared" si="57"/>
        <v>0</v>
      </c>
      <c r="BI232" s="197">
        <f t="shared" si="58"/>
        <v>0</v>
      </c>
      <c r="BJ232" s="14" t="s">
        <v>81</v>
      </c>
      <c r="BK232" s="197">
        <f t="shared" si="59"/>
        <v>0</v>
      </c>
      <c r="BL232" s="14" t="s">
        <v>188</v>
      </c>
      <c r="BM232" s="196" t="s">
        <v>502</v>
      </c>
    </row>
    <row r="233" spans="2:63" s="12" customFormat="1" ht="22.9" customHeight="1">
      <c r="B233" s="168"/>
      <c r="C233" s="169"/>
      <c r="D233" s="170" t="s">
        <v>72</v>
      </c>
      <c r="E233" s="182" t="s">
        <v>503</v>
      </c>
      <c r="F233" s="182" t="s">
        <v>504</v>
      </c>
      <c r="G233" s="169"/>
      <c r="H233" s="169"/>
      <c r="I233" s="172"/>
      <c r="J233" s="183">
        <f>BK233</f>
        <v>0</v>
      </c>
      <c r="K233" s="169"/>
      <c r="L233" s="174"/>
      <c r="M233" s="175"/>
      <c r="N233" s="176"/>
      <c r="O233" s="176"/>
      <c r="P233" s="177">
        <f>P234</f>
        <v>0</v>
      </c>
      <c r="Q233" s="176"/>
      <c r="R233" s="177">
        <f>R234</f>
        <v>0</v>
      </c>
      <c r="S233" s="176"/>
      <c r="T233" s="178">
        <f>T234</f>
        <v>0</v>
      </c>
      <c r="AR233" s="179" t="s">
        <v>83</v>
      </c>
      <c r="AT233" s="180" t="s">
        <v>72</v>
      </c>
      <c r="AU233" s="180" t="s">
        <v>81</v>
      </c>
      <c r="AY233" s="179" t="s">
        <v>123</v>
      </c>
      <c r="BK233" s="181">
        <f>BK234</f>
        <v>0</v>
      </c>
    </row>
    <row r="234" spans="1:65" s="2" customFormat="1" ht="33" customHeight="1">
      <c r="A234" s="31"/>
      <c r="B234" s="32"/>
      <c r="C234" s="184" t="s">
        <v>505</v>
      </c>
      <c r="D234" s="184" t="s">
        <v>125</v>
      </c>
      <c r="E234" s="185" t="s">
        <v>506</v>
      </c>
      <c r="F234" s="186" t="s">
        <v>507</v>
      </c>
      <c r="G234" s="187" t="s">
        <v>162</v>
      </c>
      <c r="H234" s="188">
        <v>68.97</v>
      </c>
      <c r="I234" s="189"/>
      <c r="J234" s="190">
        <f>ROUND(I234*H234,2)</f>
        <v>0</v>
      </c>
      <c r="K234" s="191"/>
      <c r="L234" s="36"/>
      <c r="M234" s="209" t="s">
        <v>1</v>
      </c>
      <c r="N234" s="210" t="s">
        <v>38</v>
      </c>
      <c r="O234" s="211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188</v>
      </c>
      <c r="AT234" s="196" t="s">
        <v>125</v>
      </c>
      <c r="AU234" s="196" t="s">
        <v>83</v>
      </c>
      <c r="AY234" s="14" t="s">
        <v>123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81</v>
      </c>
      <c r="BK234" s="197">
        <f>ROUND(I234*H234,2)</f>
        <v>0</v>
      </c>
      <c r="BL234" s="14" t="s">
        <v>188</v>
      </c>
      <c r="BM234" s="196" t="s">
        <v>508</v>
      </c>
    </row>
    <row r="235" spans="1:31" s="2" customFormat="1" ht="6.95" customHeight="1">
      <c r="A235" s="31"/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36"/>
      <c r="M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</row>
  </sheetData>
  <sheetProtection algorithmName="SHA-512" hashValue="WH87LHv9S74UNaQZfsCLac3sMBGldyRhmnpIPo5YDfSYK4OxJSgImgZdWdCx5GBJotpakChBemXuP+ybhv5BpQ==" saltValue="oOhbMAxg1XfUB0CohU9DR9UpIyQqWjwTHqtO3UGInozW7JG2mRqtuxrPeOy3rse/yGfiwVU+PlY5P0ezg7EQ8Q==" spinCount="100000" sheet="1" objects="1" scenarios="1" formatColumns="0" formatRows="0" autoFilter="0"/>
  <autoFilter ref="C128:K23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86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>
      <c r="B4" s="17"/>
      <c r="D4" s="107" t="s">
        <v>87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26.25" customHeight="1">
      <c r="B7" s="17"/>
      <c r="E7" s="263" t="str">
        <f>'Rekapitulace stavby'!K6</f>
        <v>Oprava opěrné konstrukce mezi p.p.č. 1716-1 a 1716-4 - aktualizace II/23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88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509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16. 1. 2023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ROUND(J123,2)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37</v>
      </c>
      <c r="E33" s="109" t="s">
        <v>38</v>
      </c>
      <c r="F33" s="120">
        <f>ROUND((SUM(BE123:BE139)),2)</f>
        <v>0</v>
      </c>
      <c r="G33" s="31"/>
      <c r="H33" s="31"/>
      <c r="I33" s="121">
        <v>0.21</v>
      </c>
      <c r="J33" s="120">
        <f>ROUND(((SUM(BE123:BE139))*I33),2)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39</v>
      </c>
      <c r="F34" s="120">
        <f>ROUND((SUM(BF123:BF139)),2)</f>
        <v>0</v>
      </c>
      <c r="G34" s="31"/>
      <c r="H34" s="31"/>
      <c r="I34" s="121">
        <v>0.15</v>
      </c>
      <c r="J34" s="120">
        <f>ROUND(((SUM(BF123:BF139))*I34),2)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40</v>
      </c>
      <c r="F35" s="120">
        <f>ROUND((SUM(BG123:BG139)),2)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41</v>
      </c>
      <c r="F36" s="120">
        <f>ROUND((SUM(BH123:BH139)),2)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42</v>
      </c>
      <c r="F37" s="120">
        <f>ROUND((SUM(BI123:BI139)),2)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0" t="str">
        <f>E7</f>
        <v>Oprava opěrné konstrukce mezi p.p.č. 1716-1 a 1716-4 - aktualizace II/23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>01-02 - Vedlejší a ostatní náklady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16. 1. 2023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91</v>
      </c>
      <c r="D94" s="141"/>
      <c r="E94" s="141"/>
      <c r="F94" s="141"/>
      <c r="G94" s="141"/>
      <c r="H94" s="141"/>
      <c r="I94" s="141"/>
      <c r="J94" s="142" t="s">
        <v>92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93</v>
      </c>
      <c r="D96" s="33"/>
      <c r="E96" s="33"/>
      <c r="F96" s="33"/>
      <c r="G96" s="33"/>
      <c r="H96" s="33"/>
      <c r="I96" s="33"/>
      <c r="J96" s="81">
        <f>J123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2:12" s="9" customFormat="1" ht="24.95" customHeight="1">
      <c r="B97" s="144"/>
      <c r="C97" s="145"/>
      <c r="D97" s="146" t="s">
        <v>105</v>
      </c>
      <c r="E97" s="147"/>
      <c r="F97" s="147"/>
      <c r="G97" s="147"/>
      <c r="H97" s="147"/>
      <c r="I97" s="147"/>
      <c r="J97" s="148">
        <f>J124</f>
        <v>0</v>
      </c>
      <c r="K97" s="145"/>
      <c r="L97" s="149"/>
    </row>
    <row r="98" spans="2:12" s="9" customFormat="1" ht="24.95" customHeight="1">
      <c r="B98" s="144"/>
      <c r="C98" s="145"/>
      <c r="D98" s="146" t="s">
        <v>510</v>
      </c>
      <c r="E98" s="147"/>
      <c r="F98" s="147"/>
      <c r="G98" s="147"/>
      <c r="H98" s="147"/>
      <c r="I98" s="147"/>
      <c r="J98" s="148">
        <f>J125</f>
        <v>0</v>
      </c>
      <c r="K98" s="145"/>
      <c r="L98" s="149"/>
    </row>
    <row r="99" spans="2:12" s="10" customFormat="1" ht="19.9" customHeight="1">
      <c r="B99" s="150"/>
      <c r="C99" s="151"/>
      <c r="D99" s="152" t="s">
        <v>511</v>
      </c>
      <c r="E99" s="153"/>
      <c r="F99" s="153"/>
      <c r="G99" s="153"/>
      <c r="H99" s="153"/>
      <c r="I99" s="153"/>
      <c r="J99" s="154">
        <f>J126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512</v>
      </c>
      <c r="E100" s="153"/>
      <c r="F100" s="153"/>
      <c r="G100" s="153"/>
      <c r="H100" s="153"/>
      <c r="I100" s="153"/>
      <c r="J100" s="154">
        <f>J129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513</v>
      </c>
      <c r="E101" s="153"/>
      <c r="F101" s="153"/>
      <c r="G101" s="153"/>
      <c r="H101" s="153"/>
      <c r="I101" s="153"/>
      <c r="J101" s="154">
        <f>J132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514</v>
      </c>
      <c r="E102" s="153"/>
      <c r="F102" s="153"/>
      <c r="G102" s="153"/>
      <c r="H102" s="153"/>
      <c r="I102" s="153"/>
      <c r="J102" s="154">
        <f>J135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515</v>
      </c>
      <c r="E103" s="153"/>
      <c r="F103" s="153"/>
      <c r="G103" s="153"/>
      <c r="H103" s="153"/>
      <c r="I103" s="153"/>
      <c r="J103" s="154">
        <f>J137</f>
        <v>0</v>
      </c>
      <c r="K103" s="151"/>
      <c r="L103" s="155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108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6.25" customHeight="1">
      <c r="A113" s="31"/>
      <c r="B113" s="32"/>
      <c r="C113" s="33"/>
      <c r="D113" s="33"/>
      <c r="E113" s="270" t="str">
        <f>E7</f>
        <v>Oprava opěrné konstrukce mezi p.p.č. 1716-1 a 1716-4 - aktualizace II/23</v>
      </c>
      <c r="F113" s="271"/>
      <c r="G113" s="271"/>
      <c r="H113" s="271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88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41" t="str">
        <f>E9</f>
        <v>01-02 - Vedlejší a ostatní náklady</v>
      </c>
      <c r="F115" s="272"/>
      <c r="G115" s="272"/>
      <c r="H115" s="272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F12</f>
        <v xml:space="preserve"> </v>
      </c>
      <c r="G117" s="33"/>
      <c r="H117" s="33"/>
      <c r="I117" s="26" t="s">
        <v>22</v>
      </c>
      <c r="J117" s="63" t="str">
        <f>IF(J12="","",J12)</f>
        <v>16. 1. 2023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E15</f>
        <v xml:space="preserve"> </v>
      </c>
      <c r="G119" s="33"/>
      <c r="H119" s="33"/>
      <c r="I119" s="26" t="s">
        <v>29</v>
      </c>
      <c r="J119" s="29" t="str">
        <f>E21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27</v>
      </c>
      <c r="D120" s="33"/>
      <c r="E120" s="33"/>
      <c r="F120" s="24" t="str">
        <f>IF(E18="","",E18)</f>
        <v>Vyplň údaj</v>
      </c>
      <c r="G120" s="33"/>
      <c r="H120" s="33"/>
      <c r="I120" s="26" t="s">
        <v>31</v>
      </c>
      <c r="J120" s="29" t="str">
        <f>E24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56"/>
      <c r="B122" s="157"/>
      <c r="C122" s="158" t="s">
        <v>109</v>
      </c>
      <c r="D122" s="159" t="s">
        <v>58</v>
      </c>
      <c r="E122" s="159" t="s">
        <v>54</v>
      </c>
      <c r="F122" s="159" t="s">
        <v>55</v>
      </c>
      <c r="G122" s="159" t="s">
        <v>110</v>
      </c>
      <c r="H122" s="159" t="s">
        <v>111</v>
      </c>
      <c r="I122" s="159" t="s">
        <v>112</v>
      </c>
      <c r="J122" s="160" t="s">
        <v>92</v>
      </c>
      <c r="K122" s="161" t="s">
        <v>113</v>
      </c>
      <c r="L122" s="162"/>
      <c r="M122" s="72" t="s">
        <v>1</v>
      </c>
      <c r="N122" s="73" t="s">
        <v>37</v>
      </c>
      <c r="O122" s="73" t="s">
        <v>114</v>
      </c>
      <c r="P122" s="73" t="s">
        <v>115</v>
      </c>
      <c r="Q122" s="73" t="s">
        <v>116</v>
      </c>
      <c r="R122" s="73" t="s">
        <v>117</v>
      </c>
      <c r="S122" s="73" t="s">
        <v>118</v>
      </c>
      <c r="T122" s="74" t="s">
        <v>119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120</v>
      </c>
      <c r="D123" s="33"/>
      <c r="E123" s="33"/>
      <c r="F123" s="33"/>
      <c r="G123" s="33"/>
      <c r="H123" s="33"/>
      <c r="I123" s="33"/>
      <c r="J123" s="163">
        <f>BK123</f>
        <v>0</v>
      </c>
      <c r="K123" s="33"/>
      <c r="L123" s="36"/>
      <c r="M123" s="75"/>
      <c r="N123" s="164"/>
      <c r="O123" s="76"/>
      <c r="P123" s="165">
        <f>P124+P125</f>
        <v>0</v>
      </c>
      <c r="Q123" s="76"/>
      <c r="R123" s="165">
        <f>R124+R125</f>
        <v>0</v>
      </c>
      <c r="S123" s="76"/>
      <c r="T123" s="166">
        <f>T124+T125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72</v>
      </c>
      <c r="AU123" s="14" t="s">
        <v>94</v>
      </c>
      <c r="BK123" s="167">
        <f>BK124+BK125</f>
        <v>0</v>
      </c>
    </row>
    <row r="124" spans="2:63" s="12" customFormat="1" ht="25.9" customHeight="1">
      <c r="B124" s="168"/>
      <c r="C124" s="169"/>
      <c r="D124" s="170" t="s">
        <v>72</v>
      </c>
      <c r="E124" s="171" t="s">
        <v>459</v>
      </c>
      <c r="F124" s="171" t="s">
        <v>460</v>
      </c>
      <c r="G124" s="169"/>
      <c r="H124" s="169"/>
      <c r="I124" s="172"/>
      <c r="J124" s="173">
        <f>BK124</f>
        <v>0</v>
      </c>
      <c r="K124" s="169"/>
      <c r="L124" s="174"/>
      <c r="M124" s="175"/>
      <c r="N124" s="176"/>
      <c r="O124" s="176"/>
      <c r="P124" s="177">
        <v>0</v>
      </c>
      <c r="Q124" s="176"/>
      <c r="R124" s="177">
        <v>0</v>
      </c>
      <c r="S124" s="176"/>
      <c r="T124" s="178">
        <v>0</v>
      </c>
      <c r="AR124" s="179" t="s">
        <v>83</v>
      </c>
      <c r="AT124" s="180" t="s">
        <v>72</v>
      </c>
      <c r="AU124" s="180" t="s">
        <v>73</v>
      </c>
      <c r="AY124" s="179" t="s">
        <v>123</v>
      </c>
      <c r="BK124" s="181">
        <v>0</v>
      </c>
    </row>
    <row r="125" spans="2:63" s="12" customFormat="1" ht="25.9" customHeight="1">
      <c r="B125" s="168"/>
      <c r="C125" s="169"/>
      <c r="D125" s="170" t="s">
        <v>72</v>
      </c>
      <c r="E125" s="171" t="s">
        <v>516</v>
      </c>
      <c r="F125" s="171" t="s">
        <v>517</v>
      </c>
      <c r="G125" s="169"/>
      <c r="H125" s="169"/>
      <c r="I125" s="172"/>
      <c r="J125" s="173">
        <f>BK125</f>
        <v>0</v>
      </c>
      <c r="K125" s="169"/>
      <c r="L125" s="174"/>
      <c r="M125" s="175"/>
      <c r="N125" s="176"/>
      <c r="O125" s="176"/>
      <c r="P125" s="177">
        <f>P126+P129+P132+P135+P137</f>
        <v>0</v>
      </c>
      <c r="Q125" s="176"/>
      <c r="R125" s="177">
        <f>R126+R129+R132+R135+R137</f>
        <v>0</v>
      </c>
      <c r="S125" s="176"/>
      <c r="T125" s="178">
        <f>T126+T129+T132+T135+T137</f>
        <v>0</v>
      </c>
      <c r="AR125" s="179" t="s">
        <v>141</v>
      </c>
      <c r="AT125" s="180" t="s">
        <v>72</v>
      </c>
      <c r="AU125" s="180" t="s">
        <v>73</v>
      </c>
      <c r="AY125" s="179" t="s">
        <v>123</v>
      </c>
      <c r="BK125" s="181">
        <f>BK126+BK129+BK132+BK135+BK137</f>
        <v>0</v>
      </c>
    </row>
    <row r="126" spans="2:63" s="12" customFormat="1" ht="22.9" customHeight="1">
      <c r="B126" s="168"/>
      <c r="C126" s="169"/>
      <c r="D126" s="170" t="s">
        <v>72</v>
      </c>
      <c r="E126" s="182" t="s">
        <v>518</v>
      </c>
      <c r="F126" s="182" t="s">
        <v>519</v>
      </c>
      <c r="G126" s="169"/>
      <c r="H126" s="169"/>
      <c r="I126" s="172"/>
      <c r="J126" s="183">
        <f>BK126</f>
        <v>0</v>
      </c>
      <c r="K126" s="169"/>
      <c r="L126" s="174"/>
      <c r="M126" s="175"/>
      <c r="N126" s="176"/>
      <c r="O126" s="176"/>
      <c r="P126" s="177">
        <f>SUM(P127:P128)</f>
        <v>0</v>
      </c>
      <c r="Q126" s="176"/>
      <c r="R126" s="177">
        <f>SUM(R127:R128)</f>
        <v>0</v>
      </c>
      <c r="S126" s="176"/>
      <c r="T126" s="178">
        <f>SUM(T127:T128)</f>
        <v>0</v>
      </c>
      <c r="AR126" s="179" t="s">
        <v>141</v>
      </c>
      <c r="AT126" s="180" t="s">
        <v>72</v>
      </c>
      <c r="AU126" s="180" t="s">
        <v>81</v>
      </c>
      <c r="AY126" s="179" t="s">
        <v>123</v>
      </c>
      <c r="BK126" s="181">
        <f>SUM(BK127:BK128)</f>
        <v>0</v>
      </c>
    </row>
    <row r="127" spans="1:65" s="2" customFormat="1" ht="16.5" customHeight="1">
      <c r="A127" s="31"/>
      <c r="B127" s="32"/>
      <c r="C127" s="184" t="s">
        <v>83</v>
      </c>
      <c r="D127" s="184" t="s">
        <v>125</v>
      </c>
      <c r="E127" s="185" t="s">
        <v>520</v>
      </c>
      <c r="F127" s="186" t="s">
        <v>519</v>
      </c>
      <c r="G127" s="187" t="s">
        <v>521</v>
      </c>
      <c r="H127" s="188">
        <v>1</v>
      </c>
      <c r="I127" s="189"/>
      <c r="J127" s="190">
        <f>ROUND(I127*H127,2)</f>
        <v>0</v>
      </c>
      <c r="K127" s="191"/>
      <c r="L127" s="36"/>
      <c r="M127" s="192" t="s">
        <v>1</v>
      </c>
      <c r="N127" s="193" t="s">
        <v>38</v>
      </c>
      <c r="O127" s="68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522</v>
      </c>
      <c r="AT127" s="196" t="s">
        <v>125</v>
      </c>
      <c r="AU127" s="196" t="s">
        <v>83</v>
      </c>
      <c r="AY127" s="14" t="s">
        <v>123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4" t="s">
        <v>81</v>
      </c>
      <c r="BK127" s="197">
        <f>ROUND(I127*H127,2)</f>
        <v>0</v>
      </c>
      <c r="BL127" s="14" t="s">
        <v>522</v>
      </c>
      <c r="BM127" s="196" t="s">
        <v>523</v>
      </c>
    </row>
    <row r="128" spans="1:47" s="2" customFormat="1" ht="11.25">
      <c r="A128" s="31"/>
      <c r="B128" s="32"/>
      <c r="C128" s="33"/>
      <c r="D128" s="214" t="s">
        <v>524</v>
      </c>
      <c r="E128" s="33"/>
      <c r="F128" s="215" t="s">
        <v>525</v>
      </c>
      <c r="G128" s="33"/>
      <c r="H128" s="33"/>
      <c r="I128" s="216"/>
      <c r="J128" s="33"/>
      <c r="K128" s="33"/>
      <c r="L128" s="36"/>
      <c r="M128" s="217"/>
      <c r="N128" s="21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524</v>
      </c>
      <c r="AU128" s="14" t="s">
        <v>83</v>
      </c>
    </row>
    <row r="129" spans="2:63" s="12" customFormat="1" ht="22.9" customHeight="1">
      <c r="B129" s="168"/>
      <c r="C129" s="169"/>
      <c r="D129" s="170" t="s">
        <v>72</v>
      </c>
      <c r="E129" s="182" t="s">
        <v>526</v>
      </c>
      <c r="F129" s="182" t="s">
        <v>527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SUM(P130:P131)</f>
        <v>0</v>
      </c>
      <c r="Q129" s="176"/>
      <c r="R129" s="177">
        <f>SUM(R130:R131)</f>
        <v>0</v>
      </c>
      <c r="S129" s="176"/>
      <c r="T129" s="178">
        <f>SUM(T130:T131)</f>
        <v>0</v>
      </c>
      <c r="AR129" s="179" t="s">
        <v>141</v>
      </c>
      <c r="AT129" s="180" t="s">
        <v>72</v>
      </c>
      <c r="AU129" s="180" t="s">
        <v>81</v>
      </c>
      <c r="AY129" s="179" t="s">
        <v>123</v>
      </c>
      <c r="BK129" s="181">
        <f>SUM(BK130:BK131)</f>
        <v>0</v>
      </c>
    </row>
    <row r="130" spans="1:65" s="2" customFormat="1" ht="16.5" customHeight="1">
      <c r="A130" s="31"/>
      <c r="B130" s="32"/>
      <c r="C130" s="184" t="s">
        <v>151</v>
      </c>
      <c r="D130" s="184" t="s">
        <v>125</v>
      </c>
      <c r="E130" s="185" t="s">
        <v>528</v>
      </c>
      <c r="F130" s="186" t="s">
        <v>529</v>
      </c>
      <c r="G130" s="187" t="s">
        <v>530</v>
      </c>
      <c r="H130" s="188">
        <v>1</v>
      </c>
      <c r="I130" s="189"/>
      <c r="J130" s="190">
        <f>ROUND(I130*H130,2)</f>
        <v>0</v>
      </c>
      <c r="K130" s="191"/>
      <c r="L130" s="36"/>
      <c r="M130" s="192" t="s">
        <v>1</v>
      </c>
      <c r="N130" s="193" t="s">
        <v>38</v>
      </c>
      <c r="O130" s="68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522</v>
      </c>
      <c r="AT130" s="196" t="s">
        <v>125</v>
      </c>
      <c r="AU130" s="196" t="s">
        <v>83</v>
      </c>
      <c r="AY130" s="14" t="s">
        <v>123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81</v>
      </c>
      <c r="BK130" s="197">
        <f>ROUND(I130*H130,2)</f>
        <v>0</v>
      </c>
      <c r="BL130" s="14" t="s">
        <v>522</v>
      </c>
      <c r="BM130" s="196" t="s">
        <v>531</v>
      </c>
    </row>
    <row r="131" spans="1:47" s="2" customFormat="1" ht="11.25">
      <c r="A131" s="31"/>
      <c r="B131" s="32"/>
      <c r="C131" s="33"/>
      <c r="D131" s="214" t="s">
        <v>524</v>
      </c>
      <c r="E131" s="33"/>
      <c r="F131" s="215" t="s">
        <v>532</v>
      </c>
      <c r="G131" s="33"/>
      <c r="H131" s="33"/>
      <c r="I131" s="216"/>
      <c r="J131" s="33"/>
      <c r="K131" s="33"/>
      <c r="L131" s="36"/>
      <c r="M131" s="217"/>
      <c r="N131" s="218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524</v>
      </c>
      <c r="AU131" s="14" t="s">
        <v>83</v>
      </c>
    </row>
    <row r="132" spans="2:63" s="12" customFormat="1" ht="22.9" customHeight="1">
      <c r="B132" s="168"/>
      <c r="C132" s="169"/>
      <c r="D132" s="170" t="s">
        <v>72</v>
      </c>
      <c r="E132" s="182" t="s">
        <v>533</v>
      </c>
      <c r="F132" s="182" t="s">
        <v>534</v>
      </c>
      <c r="G132" s="169"/>
      <c r="H132" s="169"/>
      <c r="I132" s="172"/>
      <c r="J132" s="183">
        <f>BK132</f>
        <v>0</v>
      </c>
      <c r="K132" s="169"/>
      <c r="L132" s="174"/>
      <c r="M132" s="175"/>
      <c r="N132" s="176"/>
      <c r="O132" s="176"/>
      <c r="P132" s="177">
        <f>SUM(P133:P134)</f>
        <v>0</v>
      </c>
      <c r="Q132" s="176"/>
      <c r="R132" s="177">
        <f>SUM(R133:R134)</f>
        <v>0</v>
      </c>
      <c r="S132" s="176"/>
      <c r="T132" s="178">
        <f>SUM(T133:T134)</f>
        <v>0</v>
      </c>
      <c r="AR132" s="179" t="s">
        <v>141</v>
      </c>
      <c r="AT132" s="180" t="s">
        <v>72</v>
      </c>
      <c r="AU132" s="180" t="s">
        <v>81</v>
      </c>
      <c r="AY132" s="179" t="s">
        <v>123</v>
      </c>
      <c r="BK132" s="181">
        <f>SUM(BK133:BK134)</f>
        <v>0</v>
      </c>
    </row>
    <row r="133" spans="1:65" s="2" customFormat="1" ht="16.5" customHeight="1">
      <c r="A133" s="31"/>
      <c r="B133" s="32"/>
      <c r="C133" s="184" t="s">
        <v>129</v>
      </c>
      <c r="D133" s="184" t="s">
        <v>125</v>
      </c>
      <c r="E133" s="185" t="s">
        <v>535</v>
      </c>
      <c r="F133" s="186" t="s">
        <v>534</v>
      </c>
      <c r="G133" s="187" t="s">
        <v>521</v>
      </c>
      <c r="H133" s="188">
        <v>1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38</v>
      </c>
      <c r="O133" s="68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522</v>
      </c>
      <c r="AT133" s="196" t="s">
        <v>125</v>
      </c>
      <c r="AU133" s="196" t="s">
        <v>83</v>
      </c>
      <c r="AY133" s="14" t="s">
        <v>123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81</v>
      </c>
      <c r="BK133" s="197">
        <f>ROUND(I133*H133,2)</f>
        <v>0</v>
      </c>
      <c r="BL133" s="14" t="s">
        <v>522</v>
      </c>
      <c r="BM133" s="196" t="s">
        <v>536</v>
      </c>
    </row>
    <row r="134" spans="1:47" s="2" customFormat="1" ht="11.25">
      <c r="A134" s="31"/>
      <c r="B134" s="32"/>
      <c r="C134" s="33"/>
      <c r="D134" s="214" t="s">
        <v>524</v>
      </c>
      <c r="E134" s="33"/>
      <c r="F134" s="215" t="s">
        <v>537</v>
      </c>
      <c r="G134" s="33"/>
      <c r="H134" s="33"/>
      <c r="I134" s="216"/>
      <c r="J134" s="33"/>
      <c r="K134" s="33"/>
      <c r="L134" s="36"/>
      <c r="M134" s="217"/>
      <c r="N134" s="218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524</v>
      </c>
      <c r="AU134" s="14" t="s">
        <v>83</v>
      </c>
    </row>
    <row r="135" spans="2:63" s="12" customFormat="1" ht="22.9" customHeight="1">
      <c r="B135" s="168"/>
      <c r="C135" s="169"/>
      <c r="D135" s="170" t="s">
        <v>72</v>
      </c>
      <c r="E135" s="182" t="s">
        <v>538</v>
      </c>
      <c r="F135" s="182" t="s">
        <v>539</v>
      </c>
      <c r="G135" s="169"/>
      <c r="H135" s="169"/>
      <c r="I135" s="172"/>
      <c r="J135" s="183">
        <f>BK135</f>
        <v>0</v>
      </c>
      <c r="K135" s="169"/>
      <c r="L135" s="174"/>
      <c r="M135" s="175"/>
      <c r="N135" s="176"/>
      <c r="O135" s="176"/>
      <c r="P135" s="177">
        <f>P136</f>
        <v>0</v>
      </c>
      <c r="Q135" s="176"/>
      <c r="R135" s="177">
        <f>R136</f>
        <v>0</v>
      </c>
      <c r="S135" s="176"/>
      <c r="T135" s="178">
        <f>T136</f>
        <v>0</v>
      </c>
      <c r="AR135" s="179" t="s">
        <v>141</v>
      </c>
      <c r="AT135" s="180" t="s">
        <v>72</v>
      </c>
      <c r="AU135" s="180" t="s">
        <v>81</v>
      </c>
      <c r="AY135" s="179" t="s">
        <v>123</v>
      </c>
      <c r="BK135" s="181">
        <f>BK136</f>
        <v>0</v>
      </c>
    </row>
    <row r="136" spans="1:65" s="2" customFormat="1" ht="16.5" customHeight="1">
      <c r="A136" s="31"/>
      <c r="B136" s="32"/>
      <c r="C136" s="184" t="s">
        <v>141</v>
      </c>
      <c r="D136" s="184" t="s">
        <v>125</v>
      </c>
      <c r="E136" s="185" t="s">
        <v>540</v>
      </c>
      <c r="F136" s="186" t="s">
        <v>539</v>
      </c>
      <c r="G136" s="187" t="s">
        <v>521</v>
      </c>
      <c r="H136" s="188">
        <v>1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38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522</v>
      </c>
      <c r="AT136" s="196" t="s">
        <v>125</v>
      </c>
      <c r="AU136" s="196" t="s">
        <v>83</v>
      </c>
      <c r="AY136" s="14" t="s">
        <v>123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81</v>
      </c>
      <c r="BK136" s="197">
        <f>ROUND(I136*H136,2)</f>
        <v>0</v>
      </c>
      <c r="BL136" s="14" t="s">
        <v>522</v>
      </c>
      <c r="BM136" s="196" t="s">
        <v>541</v>
      </c>
    </row>
    <row r="137" spans="2:63" s="12" customFormat="1" ht="22.9" customHeight="1">
      <c r="B137" s="168"/>
      <c r="C137" s="169"/>
      <c r="D137" s="170" t="s">
        <v>72</v>
      </c>
      <c r="E137" s="182" t="s">
        <v>542</v>
      </c>
      <c r="F137" s="182" t="s">
        <v>543</v>
      </c>
      <c r="G137" s="169"/>
      <c r="H137" s="169"/>
      <c r="I137" s="172"/>
      <c r="J137" s="183">
        <f>BK137</f>
        <v>0</v>
      </c>
      <c r="K137" s="169"/>
      <c r="L137" s="174"/>
      <c r="M137" s="175"/>
      <c r="N137" s="176"/>
      <c r="O137" s="176"/>
      <c r="P137" s="177">
        <f>SUM(P138:P139)</f>
        <v>0</v>
      </c>
      <c r="Q137" s="176"/>
      <c r="R137" s="177">
        <f>SUM(R138:R139)</f>
        <v>0</v>
      </c>
      <c r="S137" s="176"/>
      <c r="T137" s="178">
        <f>SUM(T138:T139)</f>
        <v>0</v>
      </c>
      <c r="AR137" s="179" t="s">
        <v>141</v>
      </c>
      <c r="AT137" s="180" t="s">
        <v>72</v>
      </c>
      <c r="AU137" s="180" t="s">
        <v>81</v>
      </c>
      <c r="AY137" s="179" t="s">
        <v>123</v>
      </c>
      <c r="BK137" s="181">
        <f>SUM(BK138:BK139)</f>
        <v>0</v>
      </c>
    </row>
    <row r="138" spans="1:65" s="2" customFormat="1" ht="16.5" customHeight="1">
      <c r="A138" s="31"/>
      <c r="B138" s="32"/>
      <c r="C138" s="184" t="s">
        <v>146</v>
      </c>
      <c r="D138" s="184" t="s">
        <v>125</v>
      </c>
      <c r="E138" s="185" t="s">
        <v>544</v>
      </c>
      <c r="F138" s="186" t="s">
        <v>543</v>
      </c>
      <c r="G138" s="187" t="s">
        <v>545</v>
      </c>
      <c r="H138" s="188">
        <v>1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38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522</v>
      </c>
      <c r="AT138" s="196" t="s">
        <v>125</v>
      </c>
      <c r="AU138" s="196" t="s">
        <v>83</v>
      </c>
      <c r="AY138" s="14" t="s">
        <v>123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81</v>
      </c>
      <c r="BK138" s="197">
        <f>ROUND(I138*H138,2)</f>
        <v>0</v>
      </c>
      <c r="BL138" s="14" t="s">
        <v>522</v>
      </c>
      <c r="BM138" s="196" t="s">
        <v>546</v>
      </c>
    </row>
    <row r="139" spans="1:47" s="2" customFormat="1" ht="11.25">
      <c r="A139" s="31"/>
      <c r="B139" s="32"/>
      <c r="C139" s="33"/>
      <c r="D139" s="214" t="s">
        <v>524</v>
      </c>
      <c r="E139" s="33"/>
      <c r="F139" s="215" t="s">
        <v>547</v>
      </c>
      <c r="G139" s="33"/>
      <c r="H139" s="33"/>
      <c r="I139" s="216"/>
      <c r="J139" s="33"/>
      <c r="K139" s="33"/>
      <c r="L139" s="36"/>
      <c r="M139" s="219"/>
      <c r="N139" s="220"/>
      <c r="O139" s="211"/>
      <c r="P139" s="211"/>
      <c r="Q139" s="211"/>
      <c r="R139" s="211"/>
      <c r="S139" s="211"/>
      <c r="T139" s="22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524</v>
      </c>
      <c r="AU139" s="14" t="s">
        <v>83</v>
      </c>
    </row>
    <row r="140" spans="1:31" s="2" customFormat="1" ht="6.95" customHeight="1">
      <c r="A140" s="31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36"/>
      <c r="M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</sheetData>
  <sheetProtection algorithmName="SHA-512" hashValue="uRitZ8S+fZopykV/YFdkwqp9QhcuLcJnO3tCyO2doFGAWNWNWgmUHAWIyOl1D54KDDfWCGlCG0BpEHawtnCZnQ==" saltValue="XijhhKFpcNRUDqyhlPwX0/cqNxrfijH7bbxZ+8Fs9J9JH2ugWG4hvfb02jWBef8H+dO5EGLcQPDGwmdDibVADg==" spinCount="100000" sheet="1" objects="1" scenarios="1" formatColumns="0" formatRows="0" autoFilter="0"/>
  <autoFilter ref="C122:K13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hyperlinks>
    <hyperlink ref="F128" r:id="rId1" display="https://podminky.urs.cz/item/CS_URS_2022_02/030001000"/>
    <hyperlink ref="F131" r:id="rId2" display="https://podminky.urs.cz/item/CS_URS_2022_02/041002000"/>
    <hyperlink ref="F134" r:id="rId3" display="https://podminky.urs.cz/item/CS_URS_2022_01/060001000"/>
    <hyperlink ref="F139" r:id="rId4" display="https://podminky.urs.cz/item/CS_URS_2022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KROS-PC\KROS</dc:creator>
  <cp:keywords/>
  <dc:description/>
  <cp:lastModifiedBy>Synková Petra, Mgr.</cp:lastModifiedBy>
  <dcterms:created xsi:type="dcterms:W3CDTF">2023-09-19T07:33:04Z</dcterms:created>
  <dcterms:modified xsi:type="dcterms:W3CDTF">2023-09-25T05:44:38Z</dcterms:modified>
  <cp:category/>
  <cp:version/>
  <cp:contentType/>
  <cp:contentStatus/>
</cp:coreProperties>
</file>