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Projektové dokumentace\Parky\Náměstí Hraničářů\"/>
    </mc:Choice>
  </mc:AlternateContent>
  <bookViews>
    <workbookView xWindow="0" yWindow="0" windowWidth="28800" windowHeight="12300"/>
  </bookViews>
  <sheets>
    <sheet name="rekapitulace" sheetId="1" r:id="rId1"/>
    <sheet name="etapa2-SO 01" sheetId="15" r:id="rId2"/>
    <sheet name="etapa2-SO 02" sheetId="13" r:id="rId3"/>
    <sheet name="etapa3-SO 01" sheetId="16" r:id="rId4"/>
  </sheets>
  <definedNames>
    <definedName name="_xlnm.Print_Titles" localSheetId="1">'etapa2-SO 01'!$1:$4</definedName>
    <definedName name="_xlnm.Print_Titles" localSheetId="2">'etapa2-SO 02'!$1:$4</definedName>
    <definedName name="_xlnm.Print_Titles" localSheetId="3">'etapa3-SO 01'!$1:$4</definedName>
    <definedName name="_xlnm.Print_Titles" localSheetId="0">rekapitulace!$1:$4</definedName>
    <definedName name="_xlnm.Print_Area" localSheetId="1">'etapa2-SO 01'!$A$1:$I$43</definedName>
    <definedName name="_xlnm.Print_Area" localSheetId="0">rekapitulace!$A$1:$I$35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6" i="1" l="1"/>
  <c r="D25" i="1"/>
  <c r="D24" i="1"/>
  <c r="F19" i="16"/>
  <c r="H19" i="16" s="1"/>
  <c r="F14" i="16"/>
  <c r="F15" i="13"/>
  <c r="F31" i="13"/>
  <c r="F29" i="13"/>
  <c r="F18" i="13"/>
  <c r="F120" i="13"/>
  <c r="F107" i="13"/>
  <c r="F104" i="13"/>
  <c r="F102" i="13"/>
  <c r="F100" i="13"/>
  <c r="F87" i="13"/>
  <c r="H36" i="16"/>
  <c r="H35" i="16"/>
  <c r="H32" i="16"/>
  <c r="H31" i="16"/>
  <c r="H30" i="16"/>
  <c r="H29" i="16"/>
  <c r="H27" i="16"/>
  <c r="H26" i="16"/>
  <c r="H25" i="16"/>
  <c r="H24" i="16"/>
  <c r="H23" i="16"/>
  <c r="H22" i="16"/>
  <c r="H21" i="16"/>
  <c r="F16" i="16"/>
  <c r="H16" i="16" s="1"/>
  <c r="H13" i="16"/>
  <c r="H12" i="16"/>
  <c r="H11" i="16"/>
  <c r="H9" i="16"/>
  <c r="H24" i="13"/>
  <c r="H34" i="16" l="1"/>
  <c r="H26" i="1" s="1"/>
  <c r="H14" i="16"/>
  <c r="H8" i="16" s="1"/>
  <c r="H24" i="1" s="1"/>
  <c r="H18" i="16"/>
  <c r="H25" i="1" s="1"/>
  <c r="H6" i="16" l="1"/>
  <c r="H23" i="1" s="1"/>
  <c r="H82" i="13"/>
  <c r="H81" i="13"/>
  <c r="H80" i="13"/>
  <c r="F41" i="13"/>
  <c r="H79" i="13"/>
  <c r="H78" i="13"/>
  <c r="H77" i="13"/>
  <c r="H76" i="13"/>
  <c r="H75" i="13"/>
  <c r="H74" i="13"/>
  <c r="H73" i="13"/>
  <c r="H72" i="13"/>
  <c r="H71" i="13"/>
  <c r="H70" i="13"/>
  <c r="H39" i="13"/>
  <c r="H40" i="13"/>
  <c r="H36" i="13"/>
  <c r="H69" i="13" l="1"/>
  <c r="H68" i="13"/>
  <c r="H67" i="13"/>
  <c r="H66" i="13"/>
  <c r="H65" i="13"/>
  <c r="H64" i="13"/>
  <c r="H63" i="13"/>
  <c r="H62" i="13"/>
  <c r="H61" i="13"/>
  <c r="H60" i="13"/>
  <c r="H59" i="13"/>
  <c r="H58" i="13"/>
  <c r="H57" i="13"/>
  <c r="H56" i="13"/>
  <c r="H55" i="13"/>
  <c r="H54" i="13"/>
  <c r="H53" i="13"/>
  <c r="H52" i="13"/>
  <c r="H51" i="13"/>
  <c r="H50" i="13"/>
  <c r="H49" i="13"/>
  <c r="H48" i="13"/>
  <c r="H47" i="13"/>
  <c r="H46" i="13"/>
  <c r="H45" i="13" l="1"/>
  <c r="H44" i="13"/>
  <c r="H43" i="13"/>
  <c r="H42" i="13"/>
  <c r="H41" i="13"/>
  <c r="H38" i="13"/>
  <c r="H37" i="13"/>
  <c r="H35" i="13"/>
  <c r="H101" i="13"/>
  <c r="H95" i="13"/>
  <c r="H94" i="13"/>
  <c r="H93" i="13"/>
  <c r="H123" i="13"/>
  <c r="H34" i="13" l="1"/>
  <c r="H17" i="1" s="1"/>
  <c r="H125" i="13"/>
  <c r="H124" i="13"/>
  <c r="H104" i="13" l="1"/>
  <c r="H96" i="13" l="1"/>
  <c r="H97" i="13"/>
  <c r="H98" i="13"/>
  <c r="F103" i="13"/>
  <c r="H103" i="13" s="1"/>
  <c r="H100" i="13"/>
  <c r="H99" i="13"/>
  <c r="H88" i="13"/>
  <c r="H92" i="13"/>
  <c r="H91" i="13"/>
  <c r="H90" i="13"/>
  <c r="H89" i="13"/>
  <c r="H87" i="13"/>
  <c r="H86" i="13"/>
  <c r="H85" i="13"/>
  <c r="H28" i="13"/>
  <c r="H31" i="13"/>
  <c r="H29" i="13"/>
  <c r="H27" i="13"/>
  <c r="H26" i="13"/>
  <c r="H25" i="13"/>
  <c r="H23" i="13"/>
  <c r="H22" i="13"/>
  <c r="H21" i="13"/>
  <c r="H15" i="13"/>
  <c r="H14" i="13"/>
  <c r="H13" i="13"/>
  <c r="H12" i="13"/>
  <c r="H11" i="13"/>
  <c r="H9" i="13"/>
  <c r="H31" i="15"/>
  <c r="H39" i="15"/>
  <c r="H38" i="15"/>
  <c r="H37" i="15"/>
  <c r="H36" i="15"/>
  <c r="H35" i="15"/>
  <c r="H34" i="15"/>
  <c r="H33" i="15"/>
  <c r="H32" i="15"/>
  <c r="H30" i="15"/>
  <c r="H29" i="15"/>
  <c r="H28" i="15"/>
  <c r="H27" i="15"/>
  <c r="H26" i="15"/>
  <c r="H25" i="15"/>
  <c r="F20" i="15"/>
  <c r="H20" i="15" s="1"/>
  <c r="F12" i="15"/>
  <c r="H12" i="15" s="1"/>
  <c r="H15" i="15"/>
  <c r="H10" i="15"/>
  <c r="H11" i="15"/>
  <c r="H43" i="15"/>
  <c r="H42" i="15"/>
  <c r="H41" i="15" s="1"/>
  <c r="H14" i="1" s="1"/>
  <c r="H19" i="15"/>
  <c r="F18" i="15"/>
  <c r="H18" i="15" s="1"/>
  <c r="H17" i="15"/>
  <c r="H16" i="15"/>
  <c r="H14" i="15"/>
  <c r="H13" i="15"/>
  <c r="H9" i="15"/>
  <c r="H102" i="13" l="1"/>
  <c r="F17" i="13"/>
  <c r="H17" i="13" s="1"/>
  <c r="H24" i="15"/>
  <c r="H13" i="1" s="1"/>
  <c r="F22" i="15"/>
  <c r="H22" i="15" s="1"/>
  <c r="H8" i="15" s="1"/>
  <c r="H12" i="1" s="1"/>
  <c r="H84" i="13" l="1"/>
  <c r="H18" i="1" s="1"/>
  <c r="H6" i="15"/>
  <c r="H11" i="1" s="1"/>
  <c r="D21" i="1" l="1"/>
  <c r="D20" i="1"/>
  <c r="D19" i="1"/>
  <c r="D18" i="1"/>
  <c r="D16" i="1"/>
  <c r="H130" i="13"/>
  <c r="H131" i="13"/>
  <c r="H132" i="13"/>
  <c r="H129" i="13"/>
  <c r="H128" i="13" s="1"/>
  <c r="H119" i="13"/>
  <c r="H118" i="13"/>
  <c r="H117" i="13"/>
  <c r="H115" i="13"/>
  <c r="H107" i="13"/>
  <c r="H136" i="13"/>
  <c r="H135" i="13"/>
  <c r="H126" i="13"/>
  <c r="H122" i="13"/>
  <c r="H120" i="13"/>
  <c r="H114" i="13"/>
  <c r="H113" i="13"/>
  <c r="H112" i="13"/>
  <c r="H111" i="13"/>
  <c r="H110" i="13"/>
  <c r="H109" i="13"/>
  <c r="H20" i="13"/>
  <c r="H18" i="13"/>
  <c r="H20" i="1" l="1"/>
  <c r="H8" i="13"/>
  <c r="H134" i="13"/>
  <c r="H21" i="1" s="1"/>
  <c r="H106" i="13"/>
  <c r="H6" i="13" l="1"/>
  <c r="H16" i="1"/>
  <c r="H19" i="1"/>
  <c r="H15" i="1" l="1"/>
  <c r="H5" i="1" s="1"/>
  <c r="H30" i="1" s="1"/>
  <c r="H31" i="1" l="1"/>
  <c r="H32" i="1" s="1"/>
</calcChain>
</file>

<file path=xl/sharedStrings.xml><?xml version="1.0" encoding="utf-8"?>
<sst xmlns="http://schemas.openxmlformats.org/spreadsheetml/2006/main" count="438" uniqueCount="191">
  <si>
    <t>Datum:</t>
  </si>
  <si>
    <t>P.Č.</t>
  </si>
  <si>
    <t>Kód položky</t>
  </si>
  <si>
    <t>Popis</t>
  </si>
  <si>
    <t>MJ</t>
  </si>
  <si>
    <t>Množství celkem</t>
  </si>
  <si>
    <t>Cena jednotková</t>
  </si>
  <si>
    <t>Cena celkem bez DPH</t>
  </si>
  <si>
    <t>ks</t>
  </si>
  <si>
    <t>m3</t>
  </si>
  <si>
    <t>t</t>
  </si>
  <si>
    <t>m2</t>
  </si>
  <si>
    <t>kg</t>
  </si>
  <si>
    <t>soub.</t>
  </si>
  <si>
    <t>bm</t>
  </si>
  <si>
    <t>specifikace</t>
  </si>
  <si>
    <t>kus</t>
  </si>
  <si>
    <t>Výsadba stromů</t>
  </si>
  <si>
    <t>Dodávka zahradního substrátu</t>
  </si>
  <si>
    <t>Ukotvení kmene dřevin jedním kůlem D do 0,1 m délky do 3 m</t>
  </si>
  <si>
    <t>Podzemní ukotvení kmene dřevin do volné zeminy tř. 1 až 4 obvodu kmene do 750 mm</t>
  </si>
  <si>
    <t>Dodávka zemní kotvy</t>
  </si>
  <si>
    <t>Zhotovení závlahové mísy dřevin D do 1,0 m v rovině nebo na svahu do 1:5</t>
  </si>
  <si>
    <t>Hnojení půdy umělým hnojivem k jednotlivým rostlinám v rovině a svahu do 1:5 (150g/strom)</t>
  </si>
  <si>
    <t>Dodávka hnojiva + hydrogel</t>
  </si>
  <si>
    <t>Přesun hmot</t>
  </si>
  <si>
    <r>
      <t>Zpracovatel:</t>
    </r>
    <r>
      <rPr>
        <sz val="10"/>
        <color rgb="FF000000"/>
        <rFont val="Arial Narrow"/>
        <family val="2"/>
        <charset val="238"/>
      </rPr>
      <t xml:space="preserve">   New Visit s.r.o., Vančurovo náměstí 1293/9B, 500 02 Hradec Králové, IČ 25268635</t>
    </r>
  </si>
  <si>
    <t>Stavba:</t>
  </si>
  <si>
    <t>SO 01</t>
  </si>
  <si>
    <t>SO 02</t>
  </si>
  <si>
    <t>Příprava území</t>
  </si>
  <si>
    <t>demontáž dopravního značení</t>
  </si>
  <si>
    <t>Odstranění podkladu z kameniva těženého tl 300 mm ručně</t>
  </si>
  <si>
    <t>Rozebrání dlažeb z betonových nebo kamenných dlaždic komunikací pro pěší ručně</t>
  </si>
  <si>
    <t>Vytrhání obrub chodníkových ležatých</t>
  </si>
  <si>
    <t>Vytrhání obrub silničních ležatých</t>
  </si>
  <si>
    <t>Odstranění odumřelého travního drnu po aplikaci herbicidu v rovině nebo ve svahu do 1:5 hloubky do 100 mm</t>
  </si>
  <si>
    <t>Chemické odplevelení před založením kultury nad 20 m2 postřikem na široko v rovině a svahu do 1:5</t>
  </si>
  <si>
    <t>Odstranění křovin a stromů průměru kmene do 100 mm i s kořeny sklonu terénu do 1:5 ručně</t>
  </si>
  <si>
    <t>Vodorovné přemístění do 10000 m výkopku/sypaniny z horniny třídy těžitelnosti I, skupiny 1 až 3</t>
  </si>
  <si>
    <t>Poplatek za uložení na skládku</t>
  </si>
  <si>
    <t>m</t>
  </si>
  <si>
    <t>Výsadba dřeviny s balem D do 1 m do jamky se zalitím v rovině a svahu do 1:5</t>
  </si>
  <si>
    <t>Jamky pro výsadbu s výměnou 50 % půdy zeminy tř 1 až 4 objem do 2 m3 v rovině a svahu do 1:5</t>
  </si>
  <si>
    <t>Dodávka kůlů a úvazků</t>
  </si>
  <si>
    <t>Zpevněné plochy</t>
  </si>
  <si>
    <t>Odkopávky a prokopávky nezapažené v hornině třídy těžitelnosti I, skupiny 1 a 2 objem do 50 m3 strojně</t>
  </si>
  <si>
    <t>Podklad z kameniva hrubého drceného vel. 63-125 mm tl 150 mm</t>
  </si>
  <si>
    <t>Geotextilie pro ochranu, separaci a filtraci netkaná měrná hmotnost do 800 g/m2</t>
  </si>
  <si>
    <t>Podklad z kameniva hrubého drceného vel. 32-63 mm tl 200 mm</t>
  </si>
  <si>
    <t>Podklad ze štěrkodrtě ŠD tl 50 mm</t>
  </si>
  <si>
    <t>Kladení dlažby z mozaiky jednobarevné komunikací pro pěší lože z kameniva</t>
  </si>
  <si>
    <t>Osazení obrubníku kamenného stojatého s boční opěrou do lože z betonu prostého</t>
  </si>
  <si>
    <t>r</t>
  </si>
  <si>
    <t>přesun hmot</t>
  </si>
  <si>
    <t>VRN</t>
  </si>
  <si>
    <t>Vytyčení stávajících sítí</t>
  </si>
  <si>
    <t>Dokumentace skutečného provedení, geodetické zaměření</t>
  </si>
  <si>
    <t>Zařízení staveniště, oplocení, ochrana stromů…</t>
  </si>
  <si>
    <t>Podklad z kameniva hrubého drceného vel. 32-63 mm tl 150 mm</t>
  </si>
  <si>
    <t>Podklad z kameniva hrubého drceného vel. 16-32 mm tl 100 mm</t>
  </si>
  <si>
    <t>Podklad z kameniva hrubého drceného vel. 8-16 mm tl 50 mm</t>
  </si>
  <si>
    <t>Zaválcovaná směs 0-4mm tl 40mm mlat (lomová výsivka) - ruční provedení, hutnění, včetně materiálu</t>
  </si>
  <si>
    <t>Vybavenost</t>
  </si>
  <si>
    <t>Montáž lavičky stabilní parkové se zabetonováním noh</t>
  </si>
  <si>
    <t>Montáž odpadkového koše do betonové patky</t>
  </si>
  <si>
    <t>demontáž stávajících kontejnerů</t>
  </si>
  <si>
    <t>Frézování živičného krytu tl 100 mm pruh š 1 m pl do 500 m2 bez překážek v trase</t>
  </si>
  <si>
    <t>Odkopávky a prokopávky nezapažené v hornině třídy těžitelnosti I, skupiny 3 objem do 500 m3 strojně</t>
  </si>
  <si>
    <t>Rozprostření výkopku pl do 500 m2 ve svahu přes 1:5 tl vrstvy do 250 mm strojně</t>
  </si>
  <si>
    <t>Kácení stromu bez postupného spouštění koruny a kmene D do 0,4 m</t>
  </si>
  <si>
    <t>Odstranění pařezů D do 0,4 m v rovině a svahu 1:5 s odklizením do 20 m a zasypáním jámy</t>
  </si>
  <si>
    <t>Jemná terénní modelace</t>
  </si>
  <si>
    <t>Dodávka Prunus avium 'Plena', vel. 20-25</t>
  </si>
  <si>
    <t>Kladení dlažby z kostek drobných z kamene do lože z kameniva těženého tl 50 mm</t>
  </si>
  <si>
    <t>Dodávka kamenného obrubníku silničního z deponie města - doprava+očištění</t>
  </si>
  <si>
    <t>Dodávka kamenného obrubníku chodníkového z deponie města - doprava+očištěn</t>
  </si>
  <si>
    <t>Dodávka žulové mozaiky 4/6 z deponie města - doprava+očištěn</t>
  </si>
  <si>
    <t>Koordinace, inženýrská činnost, průzkumné práce, archeologie</t>
  </si>
  <si>
    <t>Dodávka odpadkového koše prům 400, v798mm, 60L, ocelový, s tahokovem</t>
  </si>
  <si>
    <t>Revitalizace parku nám. Hraničářů v Trutnově</t>
  </si>
  <si>
    <t>Rozebrání dlažeb vozovek z vegetační dlažby betonové s ložem z kameniva ručně</t>
  </si>
  <si>
    <t>odstranění betonového prvku, základu, schodiště</t>
  </si>
  <si>
    <t>(20+83)*0,04+251*0,1+(20+83+251)*0,3</t>
  </si>
  <si>
    <t>Podklad ze štěrkodrtě ŠD plochy do 100 m2 tl 200 mm</t>
  </si>
  <si>
    <t>Podklad ze směsi stmelené cementem SC C 8/10 (KSC I) tl 120 mm</t>
  </si>
  <si>
    <t>Podklad z kameniva hrubého drceného vel. 4-8 mm plochy do 100 m2 tl 50 mm</t>
  </si>
  <si>
    <t>Osazení obrubníku kamenného ležatého s boční opěrou do lože z betonu prostého</t>
  </si>
  <si>
    <t>Lože pod obrubníky, krajníky nebo obruby z dlažebních kostek z betonu prostého</t>
  </si>
  <si>
    <t>Dilatační spáry s vyplněním spár asfaltovou zálivkou</t>
  </si>
  <si>
    <t>Vytvoření přídlažby z dvoulinky žulové kostky 8/10</t>
  </si>
  <si>
    <t>Montáž sloupku dopravních značek délky do 3,5 m s betonovým základem</t>
  </si>
  <si>
    <t>Montáž svislé dopravní značky do velikosti 1 m2 objímkami na sloupek nebo konzolu</t>
  </si>
  <si>
    <t>Dodávka dopravní značky - parkování</t>
  </si>
  <si>
    <t>Dokončovací práce - nástřik parkovacích míst..</t>
  </si>
  <si>
    <t>Inženýrské sítě - veřejné osvětlení</t>
  </si>
  <si>
    <t>Poplatek za uložení na skládku - stavební suť…</t>
  </si>
  <si>
    <t>Nakládání výkopku z hornin třídy těžitelnosti II skupiny 4 a 5 do 100 m3</t>
  </si>
  <si>
    <t>Zhotovení obalu z rákosové nebo kokosové rohože v rovině a svahu do 1:5</t>
  </si>
  <si>
    <t>Dodávka rákosové rohože</t>
  </si>
  <si>
    <t>Mulčování rostlin kůrou tl do 0,1 m v rovině a svahu do 1:5</t>
  </si>
  <si>
    <t>Dodávka mulčovací kůry</t>
  </si>
  <si>
    <t>Dokončovací práce - oprava rozhranní se stávající vozovkou,obrubníkem</t>
  </si>
  <si>
    <t>Zalití rostlin vodou plocha do 20 m2 50l/kus</t>
  </si>
  <si>
    <t>D+M drenážní rukáv - výkop, kamenivo fr. 16-32 geotextílie</t>
  </si>
  <si>
    <t>Revize stávajících obrub mezi komunikací a chodníkem (parkem), vyjmutí znovuuložení do betonového lože, vyrovnání</t>
  </si>
  <si>
    <t>D+M umělá vodicí linie, varovný pás, š=400mm dlaždice pro umělé linie světlá do betonového lože včetně hladké přídlažby</t>
  </si>
  <si>
    <t>D+M přechod pro chodce - varovný a signální pás, dlaždice pro varovné pásy světlá do betonového lože včetně hladké přídlažby, rozebrání obrubníky a vytvoření snížené hrany v návaznosti na komuniaci</t>
  </si>
  <si>
    <t>Dodávka lavičky bez opěradla - kombinace dřevo (tropické, alternativa dub, jasan) a nerezová ocel</t>
  </si>
  <si>
    <t>Ochrana stromu protikořenovou clonou v rovině nebo na svahu do 1:5 hl přes 1000 do 1400 mm</t>
  </si>
  <si>
    <t>Rýhy pro protikořenové textilie v zemině skupiny 1 až 4 hl přes 0,8 do 1,1 m š do 0,6 m v rovině a svahu do 1:5</t>
  </si>
  <si>
    <t>Dodávka protikořenové fólie 1,3m</t>
  </si>
  <si>
    <t>D+M závlahová sonda - perforovaná hadice, trubka</t>
  </si>
  <si>
    <t>Založení trvalkového záhonu</t>
  </si>
  <si>
    <t>Chemické odplevelení před založením kultury nad 20 m2 postřikem na široko ve svahu přes 1:1  2x</t>
  </si>
  <si>
    <t>Obdělání půdy nakopáním na hl přes 0,05 do 0,1 m ve svahu přes 1:2 do 1:1</t>
  </si>
  <si>
    <t>Obdělání půdy rytím zemina tř 3 ve svahu přes 1:2 do 1:1</t>
  </si>
  <si>
    <t>Obdělání půdy hrabáním ve svahu přes 1:2 do 1:1</t>
  </si>
  <si>
    <t>Jamky pro výsadbu s výměnou 50 % půdy zeminy tř 1 až 4 obj do 0,002 m3 ve svahu přes 1:1</t>
  </si>
  <si>
    <t>Dodávka substrátu pro výsadbu 0,5L/kus</t>
  </si>
  <si>
    <t>Výsadba květin průměru kontejneru přes 80 do 120 mm   9kus/m2</t>
  </si>
  <si>
    <t>Založení záhonu v rovině a svahu do 1:5 zemina skupiny 3</t>
  </si>
  <si>
    <t>Digitalis grandiflora, K9</t>
  </si>
  <si>
    <t>Molinia caerulea ´EDITH DUDZSUS´, K9</t>
  </si>
  <si>
    <t>Anaphalis margaritacea ´NEUSCHNEE´ , K9</t>
  </si>
  <si>
    <t>Aster dumosus´JENNY´, K9</t>
  </si>
  <si>
    <t>Aster dumosus ´Apollo´, K9</t>
  </si>
  <si>
    <t>Hemerocallis Hybr. ’Stella d’Oro’, K9</t>
  </si>
  <si>
    <t>Calamintha nepeta ´TRIUMPHATOR´, K9</t>
  </si>
  <si>
    <t>Dianthus carthusianorum, K9</t>
  </si>
  <si>
    <t>Echinacea purpurea ’Baby Swan White’, K9</t>
  </si>
  <si>
    <t>Echium russicum (syn. E. rubrum), K9</t>
  </si>
  <si>
    <t>Briza media, K9</t>
  </si>
  <si>
    <t>Achillea millefolium ’Red Velvet’, K9</t>
  </si>
  <si>
    <t>Inula ensifolia ´Compacta´, K9</t>
  </si>
  <si>
    <t>Origanum vulgare ´AUREUM´, K9</t>
  </si>
  <si>
    <t>Limonium latifolium ’Violetta´, K9</t>
  </si>
  <si>
    <t>Rudbeckia fulgida ´Little Goldstar´, K9</t>
  </si>
  <si>
    <t>Salvia x superba ´MAINACHT´, K9</t>
  </si>
  <si>
    <t>Sedum ´MATRONA´ , K9</t>
  </si>
  <si>
    <t>Veronica spicata, K9</t>
  </si>
  <si>
    <t>Veronica teucryum ´KNALLBLAU´, K9</t>
  </si>
  <si>
    <t>Gaura lindheimerii , K9,</t>
  </si>
  <si>
    <t>Linum perenne, K9</t>
  </si>
  <si>
    <t>Lychnis coronaria ´Alba´, K9</t>
  </si>
  <si>
    <t>Dianthus deltoides, K9</t>
  </si>
  <si>
    <t>Geranium sanquineum ´Album´, K9</t>
  </si>
  <si>
    <t>Nepeta racemosa ´SUPERBA´, K9</t>
  </si>
  <si>
    <t>Euphorbia segueriana ssp. niciciana, K9</t>
  </si>
  <si>
    <t>Thymus pulegioides, K9</t>
  </si>
  <si>
    <t>Výsadba cibulí nebo hlíz</t>
  </si>
  <si>
    <t>Allium cernuum</t>
  </si>
  <si>
    <t>Allium senescens subsp.montanum</t>
  </si>
  <si>
    <t>Muscari azureum</t>
  </si>
  <si>
    <t xml:space="preserve">Allium aflatunense ´PURPLE SENSATION´ </t>
  </si>
  <si>
    <t>Crocus chrysanthus ´FUSCOTINCTUS´</t>
  </si>
  <si>
    <t xml:space="preserve">Tulipa batalanii ´BRIGHT GEM´ </t>
  </si>
  <si>
    <t>Tulipa ´Apeldoorn´</t>
  </si>
  <si>
    <t>Tulipa praestans ´UNICUM´</t>
  </si>
  <si>
    <t>Dodávka žulové mozaiky 8/10 z deponie města - doprava+očištění</t>
  </si>
  <si>
    <t>Zalití rostlin vodou plocha do 20 m2</t>
  </si>
  <si>
    <t>Mulčování záhonů kačírkem tl vrstvy přes 0,05 do 0,1 m v rovině a svahu do 1:5</t>
  </si>
  <si>
    <t>Dodávka štěrku fr.4-8</t>
  </si>
  <si>
    <t>Odvoz a likvidace dřevní hmoty</t>
  </si>
  <si>
    <t>(111+60+92)*0,2+(173)*0,35</t>
  </si>
  <si>
    <t>50+4+37+4</t>
  </si>
  <si>
    <t>90+25+29+94+120</t>
  </si>
  <si>
    <t>358*0,07+1</t>
  </si>
  <si>
    <t>13+101+35</t>
  </si>
  <si>
    <t>149*0,04+149*0,3+5+119*0,05*0,25+15*0,15*0,25</t>
  </si>
  <si>
    <t>96*0,04+96*0,3+5+77*0,05*0,25+5*0,15*0,25</t>
  </si>
  <si>
    <t>(125)*0,2</t>
  </si>
  <si>
    <t>2+5</t>
  </si>
  <si>
    <t>Ostatní práce-výšková korekce stáv. poklopů a vpustí, drobné práce bourání a dokončení, nové dopr, značení</t>
  </si>
  <si>
    <t>DPH 21%</t>
  </si>
  <si>
    <t>doplněk 1 - 17.02.2023</t>
  </si>
  <si>
    <t>ETAPA II + III  SO 02 + SO 03 cena celkem bez DPH</t>
  </si>
  <si>
    <t>ETAPA II + III  SO 02 + SO 03 celkem s DPH</t>
  </si>
  <si>
    <t>PROJEKTOVÝ ROZPOČET - REKAPITULACE ETAPA II a ETAPA III</t>
  </si>
  <si>
    <t>PROJEKTOVÝ ROZPOČET - etapa 2 - SO 02 - KOMUNIKACE - PARKOVACÍ STÁNÍ</t>
  </si>
  <si>
    <t>PROJEKTOVÝ ROZPOČET - etapa 3 - SO 01 - CHODNÍK</t>
  </si>
  <si>
    <t>etapa 3 - SO 01 CHODNÍK - CENA CELKEM BEZ DPH</t>
  </si>
  <si>
    <t>PROJEKTOVÝ ROZPOČET - etapa 2 - SO 01 -  PARKOVACÍ STÁNÍ</t>
  </si>
  <si>
    <t>etapa 2 - SO 01 -  PARKOVACÍ STÁNÍ - CENA CELKEM BEZ DPH</t>
  </si>
  <si>
    <t>PARKOVACÍ STÁNÍ (etapa2)</t>
  </si>
  <si>
    <t>CHODNÍK (etapa3)</t>
  </si>
  <si>
    <t>ETAPA 2 +3 - parkovací stání, chodník, zeleň</t>
  </si>
  <si>
    <t>KOMUNIKACE - PARKOVACÍ STÁNÍ - ZELEŇ(etapa2)</t>
  </si>
  <si>
    <t>etapa 2 - SO 02 KOMUNIKACE - PARKOVACÍ STÁNÍ - ZELEŇ - CENA CELKEM BEZ DPH</t>
  </si>
  <si>
    <t>nakládání, odvoz a likvidace vzniklého odpadu - na recyklační skládce</t>
  </si>
  <si>
    <t>nakládání, odvoz a likvidace vzniklého odpadu na recyklační skládce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</si>
</sst>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0.000"/>
    <numFmt numFmtId="165" formatCode="#,##0;&quot;-&quot;#,##0"/>
    <numFmt numFmtId="166" formatCode="#,##0.00;&quot;-&quot;#,##0.00"/>
    <numFmt numFmtId="167" formatCode="[$-405]General"/>
  </numFmts>
  <fonts count="22" x14ac:knownFonts="1">
    <font>
      <sz val="11"/>
      <color theme="1"/>
      <name val="Calibri"/>
      <family val="2"/>
      <charset val="238"/>
      <scheme val="minor"/>
    </font>
    <font>
      <sz val="8"/>
      <color rgb="FF000000"/>
      <name val="MS Sans Serif"/>
      <charset val="238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sz val="8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8"/>
      <name val="MS Sans Serif"/>
      <family val="2"/>
      <charset val="238"/>
    </font>
    <font>
      <b/>
      <sz val="12"/>
      <color rgb="FF000000"/>
      <name val="Arial Narrow"/>
      <family val="2"/>
      <charset val="238"/>
    </font>
    <font>
      <sz val="9"/>
      <color rgb="FF000000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sz val="9"/>
      <color theme="1"/>
      <name val="Arial Narrow"/>
      <family val="2"/>
      <charset val="238"/>
    </font>
    <font>
      <sz val="9"/>
      <name val="Arial Narrow"/>
      <family val="2"/>
      <charset val="238"/>
    </font>
    <font>
      <sz val="9"/>
      <color rgb="FFFF0000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8"/>
      <color theme="1"/>
      <name val="Arial Narrow"/>
      <family val="2"/>
      <charset val="238"/>
    </font>
    <font>
      <i/>
      <sz val="8"/>
      <color rgb="FF000000"/>
      <name val="Arial Narrow"/>
      <family val="2"/>
      <charset val="238"/>
    </font>
    <font>
      <sz val="12"/>
      <name val="Times New Roman CE"/>
      <charset val="238"/>
    </font>
    <font>
      <sz val="10"/>
      <name val="Arial"/>
      <charset val="238"/>
    </font>
    <font>
      <b/>
      <sz val="10"/>
      <color theme="1"/>
      <name val="Arial Narrow"/>
      <family val="2"/>
      <charset val="238"/>
    </font>
    <font>
      <b/>
      <sz val="10"/>
      <color rgb="FFFF0000"/>
      <name val="Arial Narrow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rgb="FF96969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rgb="FF80808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</fills>
  <borders count="13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1">
    <xf numFmtId="0" fontId="0" fillId="0" borderId="0"/>
    <xf numFmtId="0" fontId="1" fillId="0" borderId="0" applyNumberFormat="0" applyBorder="0" applyAlignment="0">
      <protection locked="0"/>
    </xf>
    <xf numFmtId="167" fontId="4" fillId="0" borderId="0" applyBorder="0" applyAlignment="0">
      <protection locked="0"/>
    </xf>
    <xf numFmtId="0" fontId="1" fillId="0" borderId="0" applyNumberFormat="0" applyBorder="0" applyAlignment="0">
      <protection locked="0"/>
    </xf>
    <xf numFmtId="0" fontId="5" fillId="0" borderId="0" applyNumberFormat="0" applyBorder="0" applyProtection="0"/>
    <xf numFmtId="167" fontId="4" fillId="0" borderId="0" applyBorder="0" applyAlignment="0">
      <protection locked="0"/>
    </xf>
    <xf numFmtId="0" fontId="1" fillId="0" borderId="0" applyNumberFormat="0" applyBorder="0" applyAlignment="0">
      <protection locked="0"/>
    </xf>
    <xf numFmtId="0" fontId="8" fillId="0" borderId="0" applyAlignment="0">
      <protection locked="0"/>
    </xf>
    <xf numFmtId="43" fontId="15" fillId="0" borderId="0" applyFont="0" applyFill="0" applyBorder="0" applyAlignment="0" applyProtection="0"/>
    <xf numFmtId="0" fontId="18" fillId="0" borderId="0"/>
    <xf numFmtId="0" fontId="19" fillId="0" borderId="0"/>
  </cellStyleXfs>
  <cellXfs count="101">
    <xf numFmtId="0" fontId="0" fillId="0" borderId="0" xfId="0"/>
    <xf numFmtId="0" fontId="9" fillId="0" borderId="0" xfId="6" applyFont="1" applyAlignment="1">
      <alignment vertical="center"/>
      <protection locked="0"/>
    </xf>
    <xf numFmtId="0" fontId="7" fillId="0" borderId="0" xfId="0" applyFont="1" applyProtection="1">
      <protection locked="0"/>
    </xf>
    <xf numFmtId="0" fontId="2" fillId="0" borderId="0" xfId="6" applyFont="1" applyAlignment="1">
      <alignment horizontal="left"/>
      <protection locked="0"/>
    </xf>
    <xf numFmtId="0" fontId="2" fillId="0" borderId="0" xfId="6" applyFont="1" applyAlignment="1">
      <alignment vertical="center"/>
      <protection locked="0"/>
    </xf>
    <xf numFmtId="0" fontId="3" fillId="0" borderId="0" xfId="6" applyFont="1" applyAlignment="1">
      <alignment horizontal="left" vertical="center"/>
      <protection locked="0"/>
    </xf>
    <xf numFmtId="0" fontId="2" fillId="0" borderId="0" xfId="6" applyFont="1" applyAlignment="1">
      <alignment horizontal="left" vertical="center"/>
      <protection locked="0"/>
    </xf>
    <xf numFmtId="0" fontId="3" fillId="0" borderId="0" xfId="6" applyFont="1" applyAlignment="1">
      <alignment horizontal="left"/>
      <protection locked="0"/>
    </xf>
    <xf numFmtId="0" fontId="3" fillId="0" borderId="0" xfId="6" applyFont="1" applyAlignment="1">
      <alignment horizontal="left" wrapText="1"/>
      <protection locked="0"/>
    </xf>
    <xf numFmtId="164" fontId="3" fillId="0" borderId="0" xfId="6" applyNumberFormat="1" applyFont="1" applyAlignment="1">
      <alignment horizontal="left" vertical="center"/>
      <protection locked="0"/>
    </xf>
    <xf numFmtId="0" fontId="7" fillId="0" borderId="0" xfId="0" applyFont="1" applyAlignment="1" applyProtection="1">
      <alignment wrapText="1"/>
      <protection locked="0"/>
    </xf>
    <xf numFmtId="49" fontId="7" fillId="0" borderId="0" xfId="0" applyNumberFormat="1" applyFont="1" applyProtection="1">
      <protection locked="0"/>
    </xf>
    <xf numFmtId="0" fontId="10" fillId="3" borderId="1" xfId="6" applyFont="1" applyFill="1" applyBorder="1" applyAlignment="1">
      <alignment horizontal="center" vertical="center" wrapText="1"/>
      <protection locked="0"/>
    </xf>
    <xf numFmtId="2" fontId="10" fillId="3" borderId="1" xfId="6" applyNumberFormat="1" applyFont="1" applyFill="1" applyBorder="1" applyAlignment="1">
      <alignment horizontal="center" vertical="center" wrapText="1"/>
      <protection locked="0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wrapText="1"/>
      <protection locked="0"/>
    </xf>
    <xf numFmtId="39" fontId="12" fillId="0" borderId="0" xfId="0" applyNumberFormat="1" applyFont="1" applyProtection="1">
      <protection locked="0"/>
    </xf>
    <xf numFmtId="0" fontId="11" fillId="2" borderId="0" xfId="0" applyFont="1" applyFill="1" applyProtection="1">
      <protection locked="0"/>
    </xf>
    <xf numFmtId="0" fontId="11" fillId="2" borderId="0" xfId="0" applyFont="1" applyFill="1" applyAlignment="1" applyProtection="1">
      <alignment horizontal="center"/>
      <protection locked="0"/>
    </xf>
    <xf numFmtId="0" fontId="12" fillId="2" borderId="0" xfId="0" applyFont="1" applyFill="1" applyProtection="1">
      <protection locked="0"/>
    </xf>
    <xf numFmtId="2" fontId="11" fillId="2" borderId="0" xfId="0" applyNumberFormat="1" applyFont="1" applyFill="1" applyProtection="1">
      <protection locked="0"/>
    </xf>
    <xf numFmtId="4" fontId="12" fillId="2" borderId="0" xfId="0" applyNumberFormat="1" applyFont="1" applyFill="1" applyProtection="1">
      <protection locked="0"/>
    </xf>
    <xf numFmtId="0" fontId="11" fillId="0" borderId="0" xfId="0" applyFont="1" applyAlignment="1" applyProtection="1">
      <alignment horizontal="center"/>
      <protection locked="0"/>
    </xf>
    <xf numFmtId="2" fontId="11" fillId="0" borderId="0" xfId="0" applyNumberFormat="1" applyFont="1" applyProtection="1">
      <protection locked="0"/>
    </xf>
    <xf numFmtId="0" fontId="12" fillId="4" borderId="0" xfId="0" applyFont="1" applyFill="1" applyProtection="1">
      <protection locked="0"/>
    </xf>
    <xf numFmtId="0" fontId="12" fillId="4" borderId="0" xfId="0" applyFont="1" applyFill="1" applyAlignment="1" applyProtection="1">
      <alignment horizontal="center"/>
      <protection locked="0"/>
    </xf>
    <xf numFmtId="2" fontId="12" fillId="4" borderId="0" xfId="0" applyNumberFormat="1" applyFont="1" applyFill="1" applyProtection="1">
      <protection locked="0"/>
    </xf>
    <xf numFmtId="4" fontId="12" fillId="4" borderId="0" xfId="0" applyNumberFormat="1" applyFont="1" applyFill="1" applyProtection="1">
      <protection locked="0"/>
    </xf>
    <xf numFmtId="165" fontId="10" fillId="0" borderId="4" xfId="2" applyNumberFormat="1" applyFont="1" applyBorder="1" applyAlignment="1">
      <alignment horizontal="right"/>
      <protection locked="0"/>
    </xf>
    <xf numFmtId="167" fontId="10" fillId="0" borderId="4" xfId="2" applyFont="1" applyBorder="1" applyAlignment="1">
      <alignment horizontal="center"/>
      <protection locked="0"/>
    </xf>
    <xf numFmtId="167" fontId="10" fillId="0" borderId="4" xfId="2" applyFont="1" applyBorder="1" applyAlignment="1">
      <alignment horizontal="left" vertical="center" wrapText="1"/>
      <protection locked="0"/>
    </xf>
    <xf numFmtId="167" fontId="10" fillId="0" borderId="6" xfId="2" applyFont="1" applyBorder="1" applyAlignment="1">
      <alignment horizontal="left"/>
      <protection locked="0"/>
    </xf>
    <xf numFmtId="2" fontId="10" fillId="0" borderId="3" xfId="2" applyNumberFormat="1" applyFont="1" applyBorder="1" applyAlignment="1">
      <alignment horizontal="right"/>
      <protection locked="0"/>
    </xf>
    <xf numFmtId="2" fontId="10" fillId="0" borderId="7" xfId="2" applyNumberFormat="1" applyFont="1" applyBorder="1" applyAlignment="1">
      <alignment horizontal="right"/>
      <protection locked="0"/>
    </xf>
    <xf numFmtId="166" fontId="10" fillId="5" borderId="4" xfId="1" applyNumberFormat="1" applyFont="1" applyFill="1" applyBorder="1" applyAlignment="1">
      <alignment horizontal="right"/>
      <protection locked="0"/>
    </xf>
    <xf numFmtId="0" fontId="11" fillId="0" borderId="5" xfId="0" applyFont="1" applyBorder="1" applyProtection="1">
      <protection locked="0"/>
    </xf>
    <xf numFmtId="0" fontId="11" fillId="0" borderId="5" xfId="0" applyFont="1" applyBorder="1" applyAlignment="1" applyProtection="1">
      <alignment horizontal="center"/>
      <protection locked="0"/>
    </xf>
    <xf numFmtId="2" fontId="11" fillId="0" borderId="5" xfId="0" applyNumberFormat="1" applyFont="1" applyBorder="1" applyProtection="1">
      <protection locked="0"/>
    </xf>
    <xf numFmtId="0" fontId="11" fillId="0" borderId="3" xfId="0" applyFont="1" applyBorder="1" applyProtection="1">
      <protection locked="0"/>
    </xf>
    <xf numFmtId="2" fontId="11" fillId="0" borderId="3" xfId="0" applyNumberFormat="1" applyFont="1" applyBorder="1" applyProtection="1">
      <protection locked="0"/>
    </xf>
    <xf numFmtId="0" fontId="11" fillId="0" borderId="3" xfId="0" applyFont="1" applyBorder="1" applyAlignment="1" applyProtection="1">
      <alignment horizontal="center"/>
      <protection locked="0"/>
    </xf>
    <xf numFmtId="166" fontId="10" fillId="5" borderId="2" xfId="1" applyNumberFormat="1" applyFont="1" applyFill="1" applyBorder="1" applyAlignment="1">
      <alignment horizontal="right"/>
      <protection locked="0"/>
    </xf>
    <xf numFmtId="4" fontId="11" fillId="0" borderId="0" xfId="0" applyNumberFormat="1" applyFont="1" applyProtection="1">
      <protection locked="0"/>
    </xf>
    <xf numFmtId="0" fontId="14" fillId="0" borderId="0" xfId="0" applyFont="1" applyAlignment="1" applyProtection="1">
      <alignment vertical="top"/>
      <protection locked="0"/>
    </xf>
    <xf numFmtId="4" fontId="11" fillId="6" borderId="3" xfId="0" applyNumberFormat="1" applyFont="1" applyFill="1" applyBorder="1" applyProtection="1">
      <protection locked="0"/>
    </xf>
    <xf numFmtId="0" fontId="13" fillId="0" borderId="3" xfId="0" applyFont="1" applyBorder="1" applyProtection="1">
      <protection locked="0"/>
    </xf>
    <xf numFmtId="49" fontId="3" fillId="0" borderId="0" xfId="6" applyNumberFormat="1" applyFont="1" applyAlignment="1">
      <alignment horizontal="left" vertical="center"/>
      <protection locked="0"/>
    </xf>
    <xf numFmtId="0" fontId="3" fillId="0" borderId="0" xfId="6" applyFont="1" applyAlignment="1">
      <alignment vertical="center"/>
      <protection locked="0"/>
    </xf>
    <xf numFmtId="0" fontId="16" fillId="0" borderId="0" xfId="0" applyFont="1" applyProtection="1">
      <protection locked="0"/>
    </xf>
    <xf numFmtId="0" fontId="16" fillId="0" borderId="5" xfId="0" applyFont="1" applyBorder="1" applyProtection="1">
      <protection locked="0"/>
    </xf>
    <xf numFmtId="0" fontId="16" fillId="0" borderId="5" xfId="0" applyFont="1" applyBorder="1" applyAlignment="1" applyProtection="1">
      <alignment horizontal="center"/>
      <protection locked="0"/>
    </xf>
    <xf numFmtId="2" fontId="16" fillId="0" borderId="5" xfId="0" applyNumberFormat="1" applyFont="1" applyBorder="1" applyProtection="1">
      <protection locked="0"/>
    </xf>
    <xf numFmtId="166" fontId="17" fillId="0" borderId="4" xfId="1" applyNumberFormat="1" applyFont="1" applyBorder="1" applyAlignment="1">
      <alignment horizontal="right"/>
      <protection locked="0"/>
    </xf>
    <xf numFmtId="166" fontId="10" fillId="5" borderId="8" xfId="1" applyNumberFormat="1" applyFont="1" applyFill="1" applyBorder="1" applyAlignment="1">
      <alignment horizontal="right"/>
      <protection locked="0"/>
    </xf>
    <xf numFmtId="0" fontId="13" fillId="0" borderId="0" xfId="0" applyFont="1" applyProtection="1">
      <protection locked="0"/>
    </xf>
    <xf numFmtId="0" fontId="13" fillId="0" borderId="3" xfId="0" applyFont="1" applyBorder="1" applyAlignment="1" applyProtection="1">
      <alignment horizontal="center"/>
      <protection locked="0"/>
    </xf>
    <xf numFmtId="2" fontId="13" fillId="0" borderId="3" xfId="0" applyNumberFormat="1" applyFont="1" applyBorder="1" applyProtection="1">
      <protection locked="0"/>
    </xf>
    <xf numFmtId="4" fontId="13" fillId="6" borderId="3" xfId="0" applyNumberFormat="1" applyFont="1" applyFill="1" applyBorder="1" applyProtection="1">
      <protection locked="0"/>
    </xf>
    <xf numFmtId="0" fontId="13" fillId="0" borderId="3" xfId="1" applyFont="1" applyBorder="1" applyAlignment="1">
      <alignment horizontal="left" vertical="center" wrapText="1"/>
      <protection locked="0"/>
    </xf>
    <xf numFmtId="166" fontId="13" fillId="0" borderId="3" xfId="1" applyNumberFormat="1" applyFont="1" applyBorder="1" applyAlignment="1">
      <alignment horizontal="right" vertical="center" wrapText="1"/>
      <protection locked="0"/>
    </xf>
    <xf numFmtId="0" fontId="11" fillId="0" borderId="3" xfId="0" applyFont="1" applyBorder="1" applyAlignment="1" applyProtection="1">
      <alignment wrapText="1"/>
      <protection locked="0"/>
    </xf>
    <xf numFmtId="43" fontId="11" fillId="0" borderId="0" xfId="8" applyFont="1" applyAlignment="1" applyProtection="1">
      <alignment horizontal="left"/>
      <protection locked="0"/>
    </xf>
    <xf numFmtId="165" fontId="10" fillId="0" borderId="9" xfId="2" applyNumberFormat="1" applyFont="1" applyBorder="1" applyAlignment="1">
      <alignment horizontal="right"/>
      <protection locked="0"/>
    </xf>
    <xf numFmtId="0" fontId="11" fillId="0" borderId="11" xfId="0" applyFont="1" applyBorder="1" applyAlignment="1" applyProtection="1">
      <alignment horizontal="center"/>
      <protection locked="0"/>
    </xf>
    <xf numFmtId="0" fontId="11" fillId="0" borderId="11" xfId="0" applyFont="1" applyBorder="1" applyProtection="1">
      <protection locked="0"/>
    </xf>
    <xf numFmtId="2" fontId="11" fillId="0" borderId="11" xfId="0" applyNumberFormat="1" applyFont="1" applyBorder="1" applyProtection="1">
      <protection locked="0"/>
    </xf>
    <xf numFmtId="166" fontId="10" fillId="5" borderId="10" xfId="1" applyNumberFormat="1" applyFont="1" applyFill="1" applyBorder="1" applyAlignment="1">
      <alignment horizontal="right"/>
      <protection locked="0"/>
    </xf>
    <xf numFmtId="167" fontId="10" fillId="0" borderId="2" xfId="2" applyFont="1" applyBorder="1" applyAlignment="1">
      <alignment horizontal="center"/>
      <protection locked="0"/>
    </xf>
    <xf numFmtId="167" fontId="10" fillId="0" borderId="2" xfId="2" applyFont="1" applyBorder="1" applyAlignment="1">
      <alignment horizontal="left" vertical="center" wrapText="1"/>
      <protection locked="0"/>
    </xf>
    <xf numFmtId="167" fontId="10" fillId="0" borderId="2" xfId="2" applyFont="1" applyBorder="1" applyAlignment="1">
      <alignment horizontal="left"/>
      <protection locked="0"/>
    </xf>
    <xf numFmtId="2" fontId="10" fillId="0" borderId="2" xfId="2" applyNumberFormat="1" applyFont="1" applyBorder="1" applyAlignment="1">
      <alignment horizontal="right"/>
      <protection locked="0"/>
    </xf>
    <xf numFmtId="2" fontId="10" fillId="0" borderId="12" xfId="2" applyNumberFormat="1" applyFont="1" applyBorder="1" applyAlignment="1">
      <alignment horizontal="right"/>
      <protection locked="0"/>
    </xf>
    <xf numFmtId="0" fontId="16" fillId="0" borderId="11" xfId="0" applyFont="1" applyBorder="1" applyAlignment="1" applyProtection="1">
      <alignment horizontal="center"/>
      <protection locked="0"/>
    </xf>
    <xf numFmtId="0" fontId="16" fillId="0" borderId="11" xfId="0" applyFont="1" applyBorder="1" applyProtection="1">
      <protection locked="0"/>
    </xf>
    <xf numFmtId="2" fontId="16" fillId="0" borderId="11" xfId="0" applyNumberFormat="1" applyFont="1" applyBorder="1" applyProtection="1">
      <protection locked="0"/>
    </xf>
    <xf numFmtId="166" fontId="17" fillId="0" borderId="10" xfId="1" applyNumberFormat="1" applyFont="1" applyBorder="1" applyAlignment="1">
      <alignment horizontal="right"/>
      <protection locked="0"/>
    </xf>
    <xf numFmtId="0" fontId="11" fillId="0" borderId="2" xfId="0" applyFont="1" applyBorder="1" applyAlignment="1" applyProtection="1">
      <alignment horizontal="center"/>
      <protection locked="0"/>
    </xf>
    <xf numFmtId="0" fontId="11" fillId="0" borderId="2" xfId="0" applyFont="1" applyBorder="1" applyProtection="1">
      <protection locked="0"/>
    </xf>
    <xf numFmtId="2" fontId="11" fillId="0" borderId="2" xfId="0" applyNumberFormat="1" applyFont="1" applyBorder="1" applyProtection="1">
      <protection locked="0"/>
    </xf>
    <xf numFmtId="166" fontId="10" fillId="0" borderId="4" xfId="1" applyNumberFormat="1" applyFont="1" applyBorder="1" applyAlignment="1">
      <alignment horizontal="right"/>
      <protection locked="0"/>
    </xf>
    <xf numFmtId="4" fontId="11" fillId="0" borderId="3" xfId="0" applyNumberFormat="1" applyFont="1" applyBorder="1" applyProtection="1">
      <protection locked="0"/>
    </xf>
    <xf numFmtId="2" fontId="10" fillId="0" borderId="5" xfId="2" applyNumberFormat="1" applyFont="1" applyBorder="1" applyAlignment="1">
      <alignment horizontal="right"/>
      <protection locked="0"/>
    </xf>
    <xf numFmtId="4" fontId="11" fillId="6" borderId="5" xfId="0" applyNumberFormat="1" applyFont="1" applyFill="1" applyBorder="1" applyProtection="1">
      <protection locked="0"/>
    </xf>
    <xf numFmtId="167" fontId="10" fillId="0" borderId="3" xfId="2" applyFont="1" applyBorder="1" applyAlignment="1">
      <alignment horizontal="center"/>
      <protection locked="0"/>
    </xf>
    <xf numFmtId="167" fontId="10" fillId="0" borderId="3" xfId="2" applyFont="1" applyBorder="1" applyAlignment="1">
      <alignment horizontal="left" vertical="center" wrapText="1"/>
      <protection locked="0"/>
    </xf>
    <xf numFmtId="167" fontId="10" fillId="0" borderId="3" xfId="2" applyFont="1" applyBorder="1" applyAlignment="1">
      <alignment horizontal="left"/>
      <protection locked="0"/>
    </xf>
    <xf numFmtId="0" fontId="11" fillId="0" borderId="3" xfId="0" applyFont="1" applyBorder="1" applyAlignment="1" applyProtection="1">
      <alignment horizontal="left"/>
      <protection locked="0"/>
    </xf>
    <xf numFmtId="0" fontId="12" fillId="0" borderId="3" xfId="0" applyFont="1" applyBorder="1" applyAlignment="1" applyProtection="1">
      <alignment wrapText="1"/>
      <protection locked="0"/>
    </xf>
    <xf numFmtId="0" fontId="7" fillId="7" borderId="0" xfId="0" applyFont="1" applyFill="1" applyProtection="1">
      <protection locked="0"/>
    </xf>
    <xf numFmtId="0" fontId="20" fillId="7" borderId="0" xfId="0" applyFont="1" applyFill="1" applyAlignment="1" applyProtection="1">
      <alignment wrapText="1"/>
      <protection locked="0"/>
    </xf>
    <xf numFmtId="0" fontId="11" fillId="6" borderId="0" xfId="0" applyFont="1" applyFill="1" applyAlignment="1" applyProtection="1">
      <alignment wrapText="1"/>
      <protection locked="0"/>
    </xf>
    <xf numFmtId="0" fontId="11" fillId="6" borderId="0" xfId="0" applyFont="1" applyFill="1" applyProtection="1">
      <protection locked="0"/>
    </xf>
    <xf numFmtId="0" fontId="21" fillId="0" borderId="0" xfId="0" applyFont="1" applyProtection="1">
      <protection locked="0"/>
    </xf>
    <xf numFmtId="43" fontId="12" fillId="6" borderId="0" xfId="8" applyFont="1" applyFill="1" applyProtection="1">
      <protection locked="0"/>
    </xf>
    <xf numFmtId="39" fontId="12" fillId="6" borderId="0" xfId="0" applyNumberFormat="1" applyFont="1" applyFill="1" applyProtection="1">
      <protection locked="0"/>
    </xf>
    <xf numFmtId="44" fontId="20" fillId="7" borderId="0" xfId="0" applyNumberFormat="1" applyFont="1" applyFill="1" applyProtection="1">
      <protection locked="0"/>
    </xf>
    <xf numFmtId="0" fontId="20" fillId="0" borderId="0" xfId="0" applyFont="1" applyProtection="1">
      <protection locked="0"/>
    </xf>
    <xf numFmtId="0" fontId="20" fillId="0" borderId="0" xfId="0" applyFont="1" applyAlignment="1" applyProtection="1">
      <alignment wrapText="1"/>
      <protection locked="0"/>
    </xf>
    <xf numFmtId="43" fontId="20" fillId="0" borderId="0" xfId="8" applyFont="1" applyAlignment="1" applyProtection="1">
      <alignment horizontal="left"/>
      <protection locked="0"/>
    </xf>
    <xf numFmtId="43" fontId="7" fillId="0" borderId="0" xfId="8" applyFont="1" applyAlignment="1" applyProtection="1">
      <alignment horizontal="left"/>
      <protection locked="0"/>
    </xf>
    <xf numFmtId="49" fontId="3" fillId="0" borderId="0" xfId="6" applyNumberFormat="1" applyFont="1" applyAlignment="1" applyProtection="1">
      <alignment horizontal="left" vertical="center"/>
      <protection locked="0"/>
    </xf>
  </cellXfs>
  <cellStyles count="11">
    <cellStyle name="Čárka" xfId="8" builtinId="3"/>
    <cellStyle name="Normální" xfId="0" builtinId="0"/>
    <cellStyle name="Normální 10" xfId="4"/>
    <cellStyle name="normální 2" xfId="1"/>
    <cellStyle name="normální 2 2" xfId="2"/>
    <cellStyle name="normální 2 2 2" xfId="7"/>
    <cellStyle name="normální 2 2 3" xfId="5"/>
    <cellStyle name="normální 2 4" xfId="3"/>
    <cellStyle name="normální 2 6" xfId="6"/>
    <cellStyle name="normální 5" xfId="9"/>
    <cellStyle name="normální 7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9.9978637043366805E-2"/>
  </sheetPr>
  <dimension ref="B1:H37"/>
  <sheetViews>
    <sheetView tabSelected="1" view="pageBreakPreview" zoomScale="130" zoomScaleNormal="100" zoomScaleSheetLayoutView="130" workbookViewId="0">
      <selection activeCell="M15" sqref="M15"/>
    </sheetView>
  </sheetViews>
  <sheetFormatPr defaultColWidth="9.140625" defaultRowHeight="12.75" x14ac:dyDescent="0.2"/>
  <cols>
    <col min="1" max="1" width="7.42578125" style="2" customWidth="1"/>
    <col min="2" max="2" width="3.7109375" style="2" customWidth="1"/>
    <col min="3" max="3" width="9.140625" style="2"/>
    <col min="4" max="4" width="71.5703125" style="10" customWidth="1"/>
    <col min="5" max="5" width="6.85546875" style="2" bestFit="1" customWidth="1"/>
    <col min="6" max="7" width="9.140625" style="2"/>
    <col min="8" max="8" width="16.5703125" style="2" customWidth="1"/>
    <col min="9" max="9" width="2.28515625" style="2" customWidth="1"/>
    <col min="10" max="16384" width="9.140625" style="2"/>
  </cols>
  <sheetData>
    <row r="1" spans="2:8" ht="15.75" x14ac:dyDescent="0.2">
      <c r="B1" s="1" t="s">
        <v>178</v>
      </c>
      <c r="D1" s="3"/>
      <c r="E1" s="4" t="s">
        <v>27</v>
      </c>
      <c r="F1" s="47" t="s">
        <v>80</v>
      </c>
      <c r="G1" s="5"/>
      <c r="H1" s="5"/>
    </row>
    <row r="2" spans="2:8" x14ac:dyDescent="0.2">
      <c r="B2" s="6" t="s">
        <v>26</v>
      </c>
      <c r="C2" s="5"/>
      <c r="D2" s="7"/>
      <c r="E2" s="4" t="s">
        <v>0</v>
      </c>
      <c r="F2" s="46" t="s">
        <v>175</v>
      </c>
      <c r="G2" s="5"/>
      <c r="H2" s="5"/>
    </row>
    <row r="3" spans="2:8" ht="6" customHeight="1" thickBot="1" x14ac:dyDescent="0.25">
      <c r="B3" s="6"/>
      <c r="C3" s="5"/>
      <c r="D3" s="8"/>
      <c r="E3" s="5"/>
      <c r="F3" s="9"/>
      <c r="G3" s="5"/>
      <c r="H3" s="5"/>
    </row>
    <row r="4" spans="2:8" s="14" customFormat="1" ht="27.75" thickBot="1" x14ac:dyDescent="0.3">
      <c r="B4" s="12" t="s">
        <v>1</v>
      </c>
      <c r="C4" s="12" t="s">
        <v>2</v>
      </c>
      <c r="D4" s="12" t="s">
        <v>3</v>
      </c>
      <c r="E4" s="12" t="s">
        <v>4</v>
      </c>
      <c r="F4" s="13" t="s">
        <v>5</v>
      </c>
      <c r="G4" s="13" t="s">
        <v>6</v>
      </c>
      <c r="H4" s="12" t="s">
        <v>7</v>
      </c>
    </row>
    <row r="5" spans="2:8" x14ac:dyDescent="0.2">
      <c r="C5" s="88"/>
      <c r="D5" s="89" t="s">
        <v>186</v>
      </c>
      <c r="E5" s="88"/>
      <c r="F5" s="88"/>
      <c r="G5" s="88"/>
      <c r="H5" s="95">
        <f>SUM(H6:H10)+H11+H15+H23</f>
        <v>0</v>
      </c>
    </row>
    <row r="6" spans="2:8" s="14" customFormat="1" ht="13.5" x14ac:dyDescent="0.25">
      <c r="C6" s="14" t="s">
        <v>55</v>
      </c>
      <c r="D6" s="15" t="s">
        <v>56</v>
      </c>
      <c r="H6" s="16">
        <v>0</v>
      </c>
    </row>
    <row r="7" spans="2:8" s="14" customFormat="1" ht="13.5" x14ac:dyDescent="0.25">
      <c r="D7" s="15" t="s">
        <v>78</v>
      </c>
      <c r="H7" s="16">
        <v>0</v>
      </c>
    </row>
    <row r="8" spans="2:8" s="14" customFormat="1" ht="13.5" x14ac:dyDescent="0.25">
      <c r="D8" s="15" t="s">
        <v>57</v>
      </c>
      <c r="H8" s="16">
        <v>0</v>
      </c>
    </row>
    <row r="9" spans="2:8" s="14" customFormat="1" ht="13.5" x14ac:dyDescent="0.25">
      <c r="D9" s="15" t="s">
        <v>58</v>
      </c>
      <c r="H9" s="16">
        <v>0</v>
      </c>
    </row>
    <row r="10" spans="2:8" s="14" customFormat="1" ht="13.5" x14ac:dyDescent="0.25">
      <c r="D10" s="15" t="s">
        <v>173</v>
      </c>
      <c r="H10" s="16">
        <v>0</v>
      </c>
    </row>
    <row r="11" spans="2:8" s="14" customFormat="1" ht="13.5" x14ac:dyDescent="0.25">
      <c r="C11" s="14" t="s">
        <v>28</v>
      </c>
      <c r="D11" s="90" t="s">
        <v>184</v>
      </c>
      <c r="E11" s="91"/>
      <c r="F11" s="91"/>
      <c r="G11" s="91"/>
      <c r="H11" s="94">
        <f>'etapa2-SO 01'!H6</f>
        <v>0</v>
      </c>
    </row>
    <row r="12" spans="2:8" s="14" customFormat="1" ht="13.5" x14ac:dyDescent="0.25">
      <c r="D12" s="15" t="s">
        <v>30</v>
      </c>
      <c r="H12" s="61">
        <f>'etapa2-SO 01'!H8</f>
        <v>0</v>
      </c>
    </row>
    <row r="13" spans="2:8" s="14" customFormat="1" ht="13.5" x14ac:dyDescent="0.25">
      <c r="D13" s="15" t="s">
        <v>45</v>
      </c>
      <c r="H13" s="61">
        <f>'etapa2-SO 01'!H24</f>
        <v>0</v>
      </c>
    </row>
    <row r="14" spans="2:8" s="14" customFormat="1" ht="13.5" x14ac:dyDescent="0.25">
      <c r="D14" s="15" t="s">
        <v>25</v>
      </c>
      <c r="H14" s="61">
        <f>'etapa2-SO 01'!H41</f>
        <v>0</v>
      </c>
    </row>
    <row r="15" spans="2:8" s="14" customFormat="1" ht="13.5" x14ac:dyDescent="0.25">
      <c r="C15" s="14" t="s">
        <v>29</v>
      </c>
      <c r="D15" s="90" t="s">
        <v>187</v>
      </c>
      <c r="E15" s="91"/>
      <c r="F15" s="91"/>
      <c r="G15" s="91"/>
      <c r="H15" s="93">
        <f>'etapa2-SO 02'!H6</f>
        <v>0</v>
      </c>
    </row>
    <row r="16" spans="2:8" s="14" customFormat="1" ht="13.5" x14ac:dyDescent="0.25">
      <c r="D16" s="15" t="str">
        <f>'etapa2-SO 02'!D8</f>
        <v>Příprava území</v>
      </c>
      <c r="H16" s="61">
        <f>'etapa2-SO 02'!H8</f>
        <v>0</v>
      </c>
    </row>
    <row r="17" spans="3:8" s="14" customFormat="1" ht="13.5" x14ac:dyDescent="0.25">
      <c r="D17" s="15" t="s">
        <v>113</v>
      </c>
      <c r="H17" s="61">
        <f>'etapa2-SO 02'!H34</f>
        <v>0</v>
      </c>
    </row>
    <row r="18" spans="3:8" s="14" customFormat="1" ht="13.5" x14ac:dyDescent="0.25">
      <c r="D18" s="15" t="str">
        <f>'etapa2-SO 02'!D84</f>
        <v>Výsadba stromů</v>
      </c>
      <c r="H18" s="61">
        <f>'etapa2-SO 02'!H84</f>
        <v>0</v>
      </c>
    </row>
    <row r="19" spans="3:8" s="14" customFormat="1" ht="13.5" x14ac:dyDescent="0.25">
      <c r="D19" s="15" t="str">
        <f>'etapa2-SO 02'!D106</f>
        <v>Zpevněné plochy</v>
      </c>
      <c r="H19" s="61">
        <f>'etapa2-SO 02'!H106</f>
        <v>0</v>
      </c>
    </row>
    <row r="20" spans="3:8" s="14" customFormat="1" ht="13.5" x14ac:dyDescent="0.25">
      <c r="D20" s="15" t="str">
        <f>'etapa2-SO 02'!D128</f>
        <v>Vybavenost</v>
      </c>
      <c r="H20" s="61">
        <f>'etapa2-SO 02'!H128</f>
        <v>0</v>
      </c>
    </row>
    <row r="21" spans="3:8" s="14" customFormat="1" ht="13.5" x14ac:dyDescent="0.25">
      <c r="D21" s="15" t="str">
        <f>'etapa2-SO 02'!D134</f>
        <v>Přesun hmot</v>
      </c>
      <c r="H21" s="61">
        <f>'etapa2-SO 02'!H134</f>
        <v>0</v>
      </c>
    </row>
    <row r="22" spans="3:8" s="14" customFormat="1" ht="13.5" x14ac:dyDescent="0.25">
      <c r="D22" s="15" t="s">
        <v>95</v>
      </c>
      <c r="H22" s="61">
        <v>0</v>
      </c>
    </row>
    <row r="23" spans="3:8" s="14" customFormat="1" ht="13.5" x14ac:dyDescent="0.25">
      <c r="C23" s="14" t="s">
        <v>29</v>
      </c>
      <c r="D23" s="90" t="s">
        <v>185</v>
      </c>
      <c r="E23" s="91"/>
      <c r="F23" s="91"/>
      <c r="G23" s="91"/>
      <c r="H23" s="93">
        <f>'etapa3-SO 01'!H6</f>
        <v>0</v>
      </c>
    </row>
    <row r="24" spans="3:8" s="14" customFormat="1" ht="13.5" x14ac:dyDescent="0.25">
      <c r="D24" s="15" t="str">
        <f>'etapa2-SO 02'!D8</f>
        <v>Příprava území</v>
      </c>
      <c r="H24" s="61">
        <f>'etapa3-SO 01'!H8</f>
        <v>0</v>
      </c>
    </row>
    <row r="25" spans="3:8" s="14" customFormat="1" ht="13.5" x14ac:dyDescent="0.25">
      <c r="D25" s="15" t="str">
        <f>'etapa3-SO 01'!D18</f>
        <v>Zpevněné plochy</v>
      </c>
      <c r="H25" s="61">
        <f>'etapa3-SO 01'!H18</f>
        <v>0</v>
      </c>
    </row>
    <row r="26" spans="3:8" s="14" customFormat="1" ht="13.5" x14ac:dyDescent="0.25">
      <c r="D26" s="15" t="str">
        <f>'etapa3-SO 01'!D34</f>
        <v>Přesun hmot</v>
      </c>
      <c r="H26" s="61">
        <f>'etapa3-SO 01'!H34</f>
        <v>0</v>
      </c>
    </row>
    <row r="27" spans="3:8" s="14" customFormat="1" ht="13.5" x14ac:dyDescent="0.25">
      <c r="D27" s="15"/>
      <c r="H27" s="61"/>
    </row>
    <row r="28" spans="3:8" s="14" customFormat="1" ht="13.5" x14ac:dyDescent="0.25">
      <c r="D28" s="15"/>
      <c r="H28" s="61"/>
    </row>
    <row r="29" spans="3:8" s="14" customFormat="1" ht="13.5" x14ac:dyDescent="0.25">
      <c r="D29" s="15"/>
      <c r="H29" s="61"/>
    </row>
    <row r="30" spans="3:8" s="96" customFormat="1" x14ac:dyDescent="0.2">
      <c r="D30" s="97" t="s">
        <v>176</v>
      </c>
      <c r="H30" s="98">
        <f>H5</f>
        <v>0</v>
      </c>
    </row>
    <row r="31" spans="3:8" x14ac:dyDescent="0.2">
      <c r="D31" s="10" t="s">
        <v>174</v>
      </c>
      <c r="H31" s="99">
        <f>H30*0.21</f>
        <v>0</v>
      </c>
    </row>
    <row r="32" spans="3:8" s="14" customFormat="1" ht="13.5" x14ac:dyDescent="0.25">
      <c r="D32" s="97" t="s">
        <v>177</v>
      </c>
      <c r="H32" s="98">
        <f>SUM(H30:H31)</f>
        <v>0</v>
      </c>
    </row>
    <row r="34" spans="3:4" x14ac:dyDescent="0.2">
      <c r="C34" s="92"/>
    </row>
    <row r="36" spans="3:4" x14ac:dyDescent="0.2">
      <c r="C36" s="11"/>
      <c r="D36" s="2"/>
    </row>
    <row r="37" spans="3:4" x14ac:dyDescent="0.2">
      <c r="C37" s="11"/>
      <c r="D37" s="2"/>
    </row>
  </sheetData>
  <sheetProtection algorithmName="SHA-512" hashValue="L6e7yivEdOs3oMs/nu7PpcjutaYRjzg4onAr2FyeG4CCOL49Hsa0DpNrmvd1m+IqVSXEYdxau+l66N39XDdQuw==" saltValue="0XH2DqW15WIRfZr+LKHSQw==" spinCount="100000" sheet="1" formatCells="0" insertRows="0" insertHyperlinks="0" deleteRows="0" sort="0" autoFilter="0" pivotTables="0"/>
  <phoneticPr fontId="6" type="noConversion"/>
  <pageMargins left="0.51181102362204722" right="0.51181102362204722" top="0.98425196850393704" bottom="1.1023622047244095" header="0" footer="0.3937007874015748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H43"/>
  <sheetViews>
    <sheetView view="pageBreakPreview" topLeftCell="A16" zoomScale="120" zoomScaleNormal="100" zoomScaleSheetLayoutView="120" workbookViewId="0">
      <selection activeCell="D47" sqref="D47"/>
    </sheetView>
  </sheetViews>
  <sheetFormatPr defaultColWidth="9.140625" defaultRowHeight="12.75" x14ac:dyDescent="0.2"/>
  <cols>
    <col min="1" max="1" width="7.42578125" style="2" customWidth="1"/>
    <col min="2" max="2" width="3.7109375" style="2" customWidth="1"/>
    <col min="3" max="3" width="9.140625" style="2"/>
    <col min="4" max="4" width="71.5703125" style="10" customWidth="1"/>
    <col min="5" max="5" width="6.85546875" style="2" bestFit="1" customWidth="1"/>
    <col min="6" max="7" width="9.140625" style="2"/>
    <col min="8" max="8" width="16.5703125" style="2" customWidth="1"/>
    <col min="9" max="9" width="2.28515625" style="2" customWidth="1"/>
    <col min="10" max="16384" width="9.140625" style="2"/>
  </cols>
  <sheetData>
    <row r="1" spans="2:8" ht="15.75" x14ac:dyDescent="0.2">
      <c r="B1" s="1" t="s">
        <v>182</v>
      </c>
      <c r="D1" s="3"/>
      <c r="E1" s="4" t="s">
        <v>27</v>
      </c>
      <c r="F1" s="47" t="s">
        <v>80</v>
      </c>
      <c r="G1" s="5"/>
      <c r="H1" s="5"/>
    </row>
    <row r="2" spans="2:8" x14ac:dyDescent="0.2">
      <c r="B2" s="6" t="s">
        <v>26</v>
      </c>
      <c r="C2" s="5"/>
      <c r="D2" s="7"/>
      <c r="E2" s="4" t="s">
        <v>0</v>
      </c>
      <c r="F2" s="100" t="s">
        <v>175</v>
      </c>
      <c r="G2" s="5"/>
      <c r="H2" s="5"/>
    </row>
    <row r="3" spans="2:8" ht="6" customHeight="1" thickBot="1" x14ac:dyDescent="0.25">
      <c r="B3" s="6"/>
      <c r="C3" s="5"/>
      <c r="D3" s="8"/>
      <c r="E3" s="5"/>
      <c r="F3" s="9"/>
      <c r="G3" s="5"/>
      <c r="H3" s="5"/>
    </row>
    <row r="4" spans="2:8" s="14" customFormat="1" ht="27.75" thickBot="1" x14ac:dyDescent="0.3">
      <c r="B4" s="12" t="s">
        <v>1</v>
      </c>
      <c r="C4" s="12" t="s">
        <v>2</v>
      </c>
      <c r="D4" s="12" t="s">
        <v>3</v>
      </c>
      <c r="E4" s="12" t="s">
        <v>4</v>
      </c>
      <c r="F4" s="13" t="s">
        <v>5</v>
      </c>
      <c r="G4" s="13" t="s">
        <v>6</v>
      </c>
      <c r="H4" s="12" t="s">
        <v>7</v>
      </c>
    </row>
    <row r="5" spans="2:8" s="14" customFormat="1" ht="13.5" x14ac:dyDescent="0.25">
      <c r="D5" s="15"/>
    </row>
    <row r="6" spans="2:8" s="14" customFormat="1" ht="13.5" x14ac:dyDescent="0.25">
      <c r="B6" s="17"/>
      <c r="C6" s="18"/>
      <c r="D6" s="19" t="s">
        <v>183</v>
      </c>
      <c r="E6" s="17"/>
      <c r="F6" s="20"/>
      <c r="G6" s="20"/>
      <c r="H6" s="21">
        <f>H8+H24+H41</f>
        <v>0</v>
      </c>
    </row>
    <row r="7" spans="2:8" s="14" customFormat="1" ht="13.5" x14ac:dyDescent="0.25">
      <c r="C7" s="22"/>
      <c r="F7" s="23"/>
      <c r="G7" s="23"/>
    </row>
    <row r="8" spans="2:8" s="14" customFormat="1" ht="13.5" x14ac:dyDescent="0.25">
      <c r="B8" s="24"/>
      <c r="C8" s="25"/>
      <c r="D8" s="24" t="s">
        <v>30</v>
      </c>
      <c r="E8" s="24"/>
      <c r="F8" s="26"/>
      <c r="G8" s="26"/>
      <c r="H8" s="27">
        <f>SUM(H9:H22)</f>
        <v>0</v>
      </c>
    </row>
    <row r="9" spans="2:8" s="14" customFormat="1" ht="13.5" x14ac:dyDescent="0.25">
      <c r="B9" s="28">
        <v>1</v>
      </c>
      <c r="C9" s="29">
        <v>113106121</v>
      </c>
      <c r="D9" s="30" t="s">
        <v>33</v>
      </c>
      <c r="E9" s="31" t="s">
        <v>11</v>
      </c>
      <c r="F9" s="32">
        <v>20</v>
      </c>
      <c r="G9" s="33"/>
      <c r="H9" s="34">
        <f t="shared" ref="H9:H22" si="0">G9*F9</f>
        <v>0</v>
      </c>
    </row>
    <row r="10" spans="2:8" s="14" customFormat="1" ht="13.5" x14ac:dyDescent="0.25">
      <c r="B10" s="28">
        <v>2</v>
      </c>
      <c r="C10" s="29">
        <v>113106193</v>
      </c>
      <c r="D10" s="30" t="s">
        <v>81</v>
      </c>
      <c r="E10" s="31" t="s">
        <v>11</v>
      </c>
      <c r="F10" s="32">
        <v>83</v>
      </c>
      <c r="G10" s="33"/>
      <c r="H10" s="34">
        <f t="shared" si="0"/>
        <v>0</v>
      </c>
    </row>
    <row r="11" spans="2:8" s="14" customFormat="1" ht="13.5" x14ac:dyDescent="0.25">
      <c r="B11" s="28">
        <v>3</v>
      </c>
      <c r="C11" s="29">
        <v>113154124</v>
      </c>
      <c r="D11" s="30" t="s">
        <v>67</v>
      </c>
      <c r="E11" s="31" t="s">
        <v>11</v>
      </c>
      <c r="F11" s="32">
        <v>251</v>
      </c>
      <c r="G11" s="33"/>
      <c r="H11" s="34">
        <f t="shared" si="0"/>
        <v>0</v>
      </c>
    </row>
    <row r="12" spans="2:8" s="14" customFormat="1" ht="13.5" x14ac:dyDescent="0.25">
      <c r="B12" s="28">
        <v>4</v>
      </c>
      <c r="C12" s="29">
        <v>113107113</v>
      </c>
      <c r="D12" s="30" t="s">
        <v>32</v>
      </c>
      <c r="E12" s="31" t="s">
        <v>11</v>
      </c>
      <c r="F12" s="32">
        <f>251+83+20</f>
        <v>354</v>
      </c>
      <c r="G12" s="33"/>
      <c r="H12" s="34">
        <f t="shared" si="0"/>
        <v>0</v>
      </c>
    </row>
    <row r="13" spans="2:8" s="14" customFormat="1" ht="13.5" x14ac:dyDescent="0.25">
      <c r="B13" s="28">
        <v>5</v>
      </c>
      <c r="C13" s="29">
        <v>113201111</v>
      </c>
      <c r="D13" s="30" t="s">
        <v>34</v>
      </c>
      <c r="E13" s="31" t="s">
        <v>41</v>
      </c>
      <c r="F13" s="32">
        <v>5</v>
      </c>
      <c r="G13" s="33"/>
      <c r="H13" s="34">
        <f t="shared" si="0"/>
        <v>0</v>
      </c>
    </row>
    <row r="14" spans="2:8" s="14" customFormat="1" ht="13.5" x14ac:dyDescent="0.25">
      <c r="B14" s="28">
        <v>6</v>
      </c>
      <c r="C14" s="29">
        <v>113201112</v>
      </c>
      <c r="D14" s="30" t="s">
        <v>35</v>
      </c>
      <c r="E14" s="31" t="s">
        <v>41</v>
      </c>
      <c r="F14" s="32">
        <v>252</v>
      </c>
      <c r="G14" s="33"/>
      <c r="H14" s="34">
        <f t="shared" si="0"/>
        <v>0</v>
      </c>
    </row>
    <row r="15" spans="2:8" s="14" customFormat="1" ht="13.5" x14ac:dyDescent="0.25">
      <c r="B15" s="28">
        <v>7</v>
      </c>
      <c r="C15" s="29"/>
      <c r="D15" s="30" t="s">
        <v>82</v>
      </c>
      <c r="E15" s="31" t="s">
        <v>9</v>
      </c>
      <c r="F15" s="32">
        <v>12</v>
      </c>
      <c r="G15" s="33"/>
      <c r="H15" s="34">
        <f t="shared" si="0"/>
        <v>0</v>
      </c>
    </row>
    <row r="16" spans="2:8" s="14" customFormat="1" ht="13.5" x14ac:dyDescent="0.25">
      <c r="B16" s="28">
        <v>8</v>
      </c>
      <c r="C16" s="29"/>
      <c r="D16" s="30" t="s">
        <v>31</v>
      </c>
      <c r="E16" s="31" t="s">
        <v>8</v>
      </c>
      <c r="F16" s="32">
        <v>1</v>
      </c>
      <c r="G16" s="33"/>
      <c r="H16" s="34">
        <f t="shared" si="0"/>
        <v>0</v>
      </c>
    </row>
    <row r="17" spans="2:8" s="14" customFormat="1" ht="13.5" x14ac:dyDescent="0.25">
      <c r="B17" s="28">
        <v>9</v>
      </c>
      <c r="C17" s="29"/>
      <c r="D17" s="30" t="s">
        <v>66</v>
      </c>
      <c r="E17" s="31" t="s">
        <v>8</v>
      </c>
      <c r="F17" s="32">
        <v>6</v>
      </c>
      <c r="G17" s="33"/>
      <c r="H17" s="34">
        <f t="shared" si="0"/>
        <v>0</v>
      </c>
    </row>
    <row r="18" spans="2:8" s="14" customFormat="1" ht="13.5" x14ac:dyDescent="0.25">
      <c r="B18" s="28">
        <v>10</v>
      </c>
      <c r="C18" s="67">
        <v>122251104</v>
      </c>
      <c r="D18" s="68" t="s">
        <v>68</v>
      </c>
      <c r="E18" s="69" t="s">
        <v>9</v>
      </c>
      <c r="F18" s="70">
        <f>350*0.75</f>
        <v>262.5</v>
      </c>
      <c r="G18" s="70"/>
      <c r="H18" s="41">
        <f t="shared" si="0"/>
        <v>0</v>
      </c>
    </row>
    <row r="19" spans="2:8" s="14" customFormat="1" ht="13.5" x14ac:dyDescent="0.25">
      <c r="B19" s="28">
        <v>11</v>
      </c>
      <c r="C19" s="67">
        <v>182351124</v>
      </c>
      <c r="D19" s="68" t="s">
        <v>69</v>
      </c>
      <c r="E19" s="69" t="s">
        <v>11</v>
      </c>
      <c r="F19" s="70">
        <v>350</v>
      </c>
      <c r="G19" s="70"/>
      <c r="H19" s="41">
        <f t="shared" si="0"/>
        <v>0</v>
      </c>
    </row>
    <row r="20" spans="2:8" s="14" customFormat="1" ht="13.5" x14ac:dyDescent="0.25">
      <c r="B20" s="28">
        <v>12</v>
      </c>
      <c r="C20" s="63">
        <v>162751117</v>
      </c>
      <c r="D20" s="64" t="s">
        <v>39</v>
      </c>
      <c r="E20" s="64" t="s">
        <v>9</v>
      </c>
      <c r="F20" s="65">
        <f>(20+83)*0.04+251*0.1+(20+83+251)*0.3</f>
        <v>135.42000000000002</v>
      </c>
      <c r="G20" s="65"/>
      <c r="H20" s="66">
        <f t="shared" si="0"/>
        <v>0</v>
      </c>
    </row>
    <row r="21" spans="2:8" s="48" customFormat="1" ht="13.5" x14ac:dyDescent="0.25">
      <c r="B21" s="28"/>
      <c r="C21" s="50"/>
      <c r="D21" s="49" t="s">
        <v>83</v>
      </c>
      <c r="E21" s="49"/>
      <c r="F21" s="51"/>
      <c r="G21" s="51"/>
      <c r="H21" s="52"/>
    </row>
    <row r="22" spans="2:8" s="14" customFormat="1" ht="13.5" x14ac:dyDescent="0.25">
      <c r="B22" s="62">
        <v>13</v>
      </c>
      <c r="C22" s="40"/>
      <c r="D22" s="38" t="s">
        <v>40</v>
      </c>
      <c r="E22" s="38" t="s">
        <v>10</v>
      </c>
      <c r="F22" s="39">
        <f>F20*2</f>
        <v>270.84000000000003</v>
      </c>
      <c r="G22" s="39"/>
      <c r="H22" s="53">
        <f t="shared" si="0"/>
        <v>0</v>
      </c>
    </row>
    <row r="23" spans="2:8" s="14" customFormat="1" ht="13.5" x14ac:dyDescent="0.25">
      <c r="C23" s="22"/>
      <c r="D23" s="43"/>
      <c r="F23" s="23"/>
      <c r="G23" s="23"/>
      <c r="H23" s="42"/>
    </row>
    <row r="24" spans="2:8" s="14" customFormat="1" ht="13.5" x14ac:dyDescent="0.25">
      <c r="B24" s="24"/>
      <c r="C24" s="25"/>
      <c r="D24" s="24" t="s">
        <v>45</v>
      </c>
      <c r="E24" s="24"/>
      <c r="F24" s="26"/>
      <c r="G24" s="26"/>
      <c r="H24" s="27">
        <f>SUM(H25:H39)</f>
        <v>0</v>
      </c>
    </row>
    <row r="25" spans="2:8" s="14" customFormat="1" ht="13.5" x14ac:dyDescent="0.25">
      <c r="B25" s="38">
        <v>1</v>
      </c>
      <c r="C25" s="40">
        <v>564861011</v>
      </c>
      <c r="D25" s="38" t="s">
        <v>84</v>
      </c>
      <c r="E25" s="38" t="s">
        <v>11</v>
      </c>
      <c r="F25" s="39">
        <v>275</v>
      </c>
      <c r="G25" s="39"/>
      <c r="H25" s="44">
        <f t="shared" ref="H25" si="1">G25*F25</f>
        <v>0</v>
      </c>
    </row>
    <row r="26" spans="2:8" s="14" customFormat="1" ht="13.5" x14ac:dyDescent="0.25">
      <c r="B26" s="38">
        <v>2</v>
      </c>
      <c r="C26" s="40">
        <v>567122111</v>
      </c>
      <c r="D26" s="38" t="s">
        <v>85</v>
      </c>
      <c r="E26" s="38" t="s">
        <v>11</v>
      </c>
      <c r="F26" s="39">
        <v>275</v>
      </c>
      <c r="G26" s="39"/>
      <c r="H26" s="44">
        <f t="shared" ref="H26:H39" si="2">G26*F26</f>
        <v>0</v>
      </c>
    </row>
    <row r="27" spans="2:8" s="54" customFormat="1" ht="13.5" x14ac:dyDescent="0.25">
      <c r="B27" s="38">
        <v>3</v>
      </c>
      <c r="C27" s="55">
        <v>564710001</v>
      </c>
      <c r="D27" s="58" t="s">
        <v>86</v>
      </c>
      <c r="E27" s="58" t="s">
        <v>11</v>
      </c>
      <c r="F27" s="59">
        <v>275</v>
      </c>
      <c r="G27" s="59"/>
      <c r="H27" s="57">
        <f t="shared" si="2"/>
        <v>0</v>
      </c>
    </row>
    <row r="28" spans="2:8" s="14" customFormat="1" ht="13.5" x14ac:dyDescent="0.25">
      <c r="B28" s="38">
        <v>4</v>
      </c>
      <c r="C28" s="40">
        <v>591211111</v>
      </c>
      <c r="D28" s="38" t="s">
        <v>74</v>
      </c>
      <c r="E28" s="38" t="s">
        <v>11</v>
      </c>
      <c r="F28" s="39">
        <v>275</v>
      </c>
      <c r="G28" s="39"/>
      <c r="H28" s="44">
        <f t="shared" si="2"/>
        <v>0</v>
      </c>
    </row>
    <row r="29" spans="2:8" s="14" customFormat="1" ht="13.5" x14ac:dyDescent="0.25">
      <c r="B29" s="38">
        <v>5</v>
      </c>
      <c r="C29" s="40" t="s">
        <v>15</v>
      </c>
      <c r="D29" s="38" t="s">
        <v>159</v>
      </c>
      <c r="E29" s="38" t="s">
        <v>11</v>
      </c>
      <c r="F29" s="39">
        <v>275</v>
      </c>
      <c r="G29" s="39"/>
      <c r="H29" s="44">
        <f t="shared" si="2"/>
        <v>0</v>
      </c>
    </row>
    <row r="30" spans="2:8" s="14" customFormat="1" ht="13.5" x14ac:dyDescent="0.25">
      <c r="B30" s="38">
        <v>6</v>
      </c>
      <c r="C30" s="40">
        <v>916241213</v>
      </c>
      <c r="D30" s="38" t="s">
        <v>52</v>
      </c>
      <c r="E30" s="38" t="s">
        <v>41</v>
      </c>
      <c r="F30" s="39">
        <v>116</v>
      </c>
      <c r="G30" s="39"/>
      <c r="H30" s="44">
        <f t="shared" si="2"/>
        <v>0</v>
      </c>
    </row>
    <row r="31" spans="2:8" s="14" customFormat="1" ht="13.5" x14ac:dyDescent="0.25">
      <c r="B31" s="38">
        <v>7</v>
      </c>
      <c r="C31" s="40">
        <v>916241113</v>
      </c>
      <c r="D31" s="38" t="s">
        <v>87</v>
      </c>
      <c r="E31" s="38" t="s">
        <v>41</v>
      </c>
      <c r="F31" s="39">
        <v>87</v>
      </c>
      <c r="G31" s="39"/>
      <c r="H31" s="44">
        <f t="shared" si="2"/>
        <v>0</v>
      </c>
    </row>
    <row r="32" spans="2:8" s="14" customFormat="1" ht="13.5" x14ac:dyDescent="0.25">
      <c r="B32" s="38">
        <v>8</v>
      </c>
      <c r="C32" s="40" t="s">
        <v>15</v>
      </c>
      <c r="D32" s="38" t="s">
        <v>75</v>
      </c>
      <c r="E32" s="38" t="s">
        <v>41</v>
      </c>
      <c r="F32" s="39">
        <v>203</v>
      </c>
      <c r="G32" s="39"/>
      <c r="H32" s="44">
        <f t="shared" si="2"/>
        <v>0</v>
      </c>
    </row>
    <row r="33" spans="2:8" s="14" customFormat="1" ht="13.5" x14ac:dyDescent="0.25">
      <c r="B33" s="38">
        <v>9</v>
      </c>
      <c r="C33" s="40">
        <v>916991121</v>
      </c>
      <c r="D33" s="38" t="s">
        <v>88</v>
      </c>
      <c r="E33" s="38" t="s">
        <v>9</v>
      </c>
      <c r="F33" s="39">
        <v>7.92</v>
      </c>
      <c r="G33" s="39"/>
      <c r="H33" s="44">
        <f t="shared" si="2"/>
        <v>0</v>
      </c>
    </row>
    <row r="34" spans="2:8" s="14" customFormat="1" ht="13.5" x14ac:dyDescent="0.25">
      <c r="B34" s="38">
        <v>10</v>
      </c>
      <c r="C34" s="40">
        <v>919124121</v>
      </c>
      <c r="D34" s="38" t="s">
        <v>89</v>
      </c>
      <c r="E34" s="38" t="s">
        <v>41</v>
      </c>
      <c r="F34" s="39">
        <v>87</v>
      </c>
      <c r="G34" s="39"/>
      <c r="H34" s="44">
        <f t="shared" si="2"/>
        <v>0</v>
      </c>
    </row>
    <row r="35" spans="2:8" s="14" customFormat="1" ht="13.5" x14ac:dyDescent="0.25">
      <c r="B35" s="38">
        <v>11</v>
      </c>
      <c r="C35" s="40"/>
      <c r="D35" s="38" t="s">
        <v>90</v>
      </c>
      <c r="E35" s="38" t="s">
        <v>41</v>
      </c>
      <c r="F35" s="39">
        <v>87</v>
      </c>
      <c r="G35" s="39"/>
      <c r="H35" s="44">
        <f t="shared" si="2"/>
        <v>0</v>
      </c>
    </row>
    <row r="36" spans="2:8" s="14" customFormat="1" ht="13.5" x14ac:dyDescent="0.25">
      <c r="B36" s="38">
        <v>12</v>
      </c>
      <c r="C36" s="55">
        <v>914511111</v>
      </c>
      <c r="D36" s="58" t="s">
        <v>91</v>
      </c>
      <c r="E36" s="58" t="s">
        <v>16</v>
      </c>
      <c r="F36" s="59">
        <v>4</v>
      </c>
      <c r="G36" s="59"/>
      <c r="H36" s="44">
        <f t="shared" si="2"/>
        <v>0</v>
      </c>
    </row>
    <row r="37" spans="2:8" s="14" customFormat="1" ht="13.5" x14ac:dyDescent="0.25">
      <c r="B37" s="38">
        <v>13</v>
      </c>
      <c r="C37" s="40">
        <v>914111111</v>
      </c>
      <c r="D37" s="38" t="s">
        <v>92</v>
      </c>
      <c r="E37" s="38" t="s">
        <v>16</v>
      </c>
      <c r="F37" s="39">
        <v>4</v>
      </c>
      <c r="G37" s="39"/>
      <c r="H37" s="44">
        <f t="shared" si="2"/>
        <v>0</v>
      </c>
    </row>
    <row r="38" spans="2:8" s="14" customFormat="1" ht="13.5" x14ac:dyDescent="0.25">
      <c r="B38" s="38">
        <v>14</v>
      </c>
      <c r="C38" s="40"/>
      <c r="D38" s="38" t="s">
        <v>93</v>
      </c>
      <c r="E38" s="38" t="s">
        <v>16</v>
      </c>
      <c r="F38" s="39">
        <v>4</v>
      </c>
      <c r="G38" s="39"/>
      <c r="H38" s="44">
        <f t="shared" si="2"/>
        <v>0</v>
      </c>
    </row>
    <row r="39" spans="2:8" s="14" customFormat="1" ht="13.5" x14ac:dyDescent="0.25">
      <c r="B39" s="38">
        <v>15</v>
      </c>
      <c r="C39" s="40" t="s">
        <v>53</v>
      </c>
      <c r="D39" s="60" t="s">
        <v>94</v>
      </c>
      <c r="E39" s="38" t="s">
        <v>13</v>
      </c>
      <c r="F39" s="39">
        <v>1</v>
      </c>
      <c r="G39" s="39"/>
      <c r="H39" s="44">
        <f t="shared" si="2"/>
        <v>0</v>
      </c>
    </row>
    <row r="40" spans="2:8" s="14" customFormat="1" ht="13.5" x14ac:dyDescent="0.25">
      <c r="C40" s="22"/>
      <c r="D40" s="43"/>
      <c r="F40" s="23"/>
      <c r="G40" s="23"/>
      <c r="H40" s="42"/>
    </row>
    <row r="41" spans="2:8" s="14" customFormat="1" ht="13.5" x14ac:dyDescent="0.25">
      <c r="B41" s="24"/>
      <c r="C41" s="25"/>
      <c r="D41" s="24" t="s">
        <v>25</v>
      </c>
      <c r="E41" s="24"/>
      <c r="F41" s="26"/>
      <c r="G41" s="26"/>
      <c r="H41" s="27">
        <f>SUM(H42:H43)</f>
        <v>0</v>
      </c>
    </row>
    <row r="42" spans="2:8" s="14" customFormat="1" ht="13.5" x14ac:dyDescent="0.25">
      <c r="B42" s="38">
        <v>1</v>
      </c>
      <c r="C42" s="40"/>
      <c r="D42" s="38" t="s">
        <v>54</v>
      </c>
      <c r="E42" s="38" t="s">
        <v>13</v>
      </c>
      <c r="F42" s="39">
        <v>1</v>
      </c>
      <c r="G42" s="39"/>
      <c r="H42" s="44">
        <f>G42*F42</f>
        <v>0</v>
      </c>
    </row>
    <row r="43" spans="2:8" s="14" customFormat="1" ht="13.5" x14ac:dyDescent="0.25">
      <c r="B43" s="38">
        <v>2</v>
      </c>
      <c r="C43" s="40"/>
      <c r="D43" s="38" t="s">
        <v>190</v>
      </c>
      <c r="E43" s="38" t="s">
        <v>10</v>
      </c>
      <c r="F43" s="39">
        <v>270.83999999999997</v>
      </c>
      <c r="G43" s="39"/>
      <c r="H43" s="44">
        <f t="shared" ref="H43" si="3">G43*F43</f>
        <v>0</v>
      </c>
    </row>
  </sheetData>
  <sheetProtection algorithmName="SHA-512" hashValue="jk2upJ5PuObPm/49+fH8wK0nA2qG91yO8I8+HpKx9jOas1UXsbvPKC58fTbydqvPU/lcnK5iN5nE8t9ZpcJ5HQ==" saltValue="ua1P5ymNsrq85+wNLEBRcQ==" spinCount="100000" sheet="1" formatCells="0" insertRows="0" insertHyperlinks="0" deleteRows="0" sort="0" autoFilter="0" pivotTables="0"/>
  <pageMargins left="0.51181102362204722" right="0.51181102362204722" top="0.98425196850393704" bottom="1.1023622047244095" header="0" footer="0.3937007874015748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H139"/>
  <sheetViews>
    <sheetView view="pageBreakPreview" topLeftCell="A109" zoomScale="120" zoomScaleNormal="100" zoomScaleSheetLayoutView="120" workbookViewId="0">
      <selection activeCell="D137" sqref="D137"/>
    </sheetView>
  </sheetViews>
  <sheetFormatPr defaultColWidth="9.140625" defaultRowHeight="12.75" x14ac:dyDescent="0.2"/>
  <cols>
    <col min="1" max="1" width="7.42578125" style="2" customWidth="1"/>
    <col min="2" max="2" width="3.7109375" style="2" customWidth="1"/>
    <col min="3" max="3" width="9.140625" style="2"/>
    <col min="4" max="4" width="71.5703125" style="10" customWidth="1"/>
    <col min="5" max="5" width="6.85546875" style="2" bestFit="1" customWidth="1"/>
    <col min="6" max="7" width="9.140625" style="2"/>
    <col min="8" max="8" width="16.5703125" style="2" customWidth="1"/>
    <col min="9" max="9" width="2.28515625" style="2" customWidth="1"/>
    <col min="10" max="16384" width="9.140625" style="2"/>
  </cols>
  <sheetData>
    <row r="1" spans="2:8" ht="15.75" x14ac:dyDescent="0.2">
      <c r="B1" s="1" t="s">
        <v>179</v>
      </c>
      <c r="D1" s="3"/>
      <c r="E1" s="4" t="s">
        <v>27</v>
      </c>
      <c r="F1" s="47" t="s">
        <v>80</v>
      </c>
      <c r="G1" s="5"/>
      <c r="H1" s="5"/>
    </row>
    <row r="2" spans="2:8" x14ac:dyDescent="0.2">
      <c r="B2" s="6" t="s">
        <v>26</v>
      </c>
      <c r="C2" s="5"/>
      <c r="D2" s="7"/>
      <c r="E2" s="4" t="s">
        <v>0</v>
      </c>
      <c r="F2" s="100" t="s">
        <v>175</v>
      </c>
      <c r="G2" s="5"/>
      <c r="H2" s="5"/>
    </row>
    <row r="3" spans="2:8" ht="6" customHeight="1" thickBot="1" x14ac:dyDescent="0.25">
      <c r="B3" s="6"/>
      <c r="C3" s="5"/>
      <c r="D3" s="8"/>
      <c r="E3" s="5"/>
      <c r="F3" s="9"/>
      <c r="G3" s="5"/>
      <c r="H3" s="5"/>
    </row>
    <row r="4" spans="2:8" s="14" customFormat="1" ht="27.75" thickBot="1" x14ac:dyDescent="0.3">
      <c r="B4" s="12" t="s">
        <v>1</v>
      </c>
      <c r="C4" s="12" t="s">
        <v>2</v>
      </c>
      <c r="D4" s="12" t="s">
        <v>3</v>
      </c>
      <c r="E4" s="12" t="s">
        <v>4</v>
      </c>
      <c r="F4" s="13" t="s">
        <v>5</v>
      </c>
      <c r="G4" s="13" t="s">
        <v>6</v>
      </c>
      <c r="H4" s="12" t="s">
        <v>7</v>
      </c>
    </row>
    <row r="5" spans="2:8" s="14" customFormat="1" ht="13.5" x14ac:dyDescent="0.25">
      <c r="D5" s="15"/>
    </row>
    <row r="6" spans="2:8" s="14" customFormat="1" ht="13.5" x14ac:dyDescent="0.25">
      <c r="B6" s="17"/>
      <c r="C6" s="18"/>
      <c r="D6" s="19" t="s">
        <v>188</v>
      </c>
      <c r="E6" s="17"/>
      <c r="F6" s="20"/>
      <c r="G6" s="20"/>
      <c r="H6" s="21">
        <f>H8+H84+H106+H134+H128+H138+H34</f>
        <v>0</v>
      </c>
    </row>
    <row r="7" spans="2:8" s="14" customFormat="1" ht="13.5" x14ac:dyDescent="0.25">
      <c r="C7" s="22"/>
      <c r="F7" s="23"/>
      <c r="G7" s="23"/>
    </row>
    <row r="8" spans="2:8" s="14" customFormat="1" ht="13.5" x14ac:dyDescent="0.25">
      <c r="B8" s="24"/>
      <c r="C8" s="25"/>
      <c r="D8" s="24" t="s">
        <v>30</v>
      </c>
      <c r="E8" s="24"/>
      <c r="F8" s="26"/>
      <c r="G8" s="26"/>
      <c r="H8" s="27">
        <f>SUM(H9:H31)</f>
        <v>0</v>
      </c>
    </row>
    <row r="9" spans="2:8" s="14" customFormat="1" ht="13.5" x14ac:dyDescent="0.25">
      <c r="B9" s="28">
        <v>1</v>
      </c>
      <c r="C9" s="29">
        <v>113106121</v>
      </c>
      <c r="D9" s="30" t="s">
        <v>33</v>
      </c>
      <c r="E9" s="31" t="s">
        <v>11</v>
      </c>
      <c r="F9" s="32">
        <v>149</v>
      </c>
      <c r="G9" s="33"/>
      <c r="H9" s="34">
        <f t="shared" ref="H9:H17" si="0">G9*F9</f>
        <v>0</v>
      </c>
    </row>
    <row r="10" spans="2:8" s="14" customFormat="1" ht="13.5" x14ac:dyDescent="0.25">
      <c r="B10" s="28"/>
      <c r="C10" s="29"/>
      <c r="D10" s="30" t="s">
        <v>168</v>
      </c>
      <c r="E10" s="31"/>
      <c r="F10" s="32"/>
      <c r="G10" s="33"/>
      <c r="H10" s="79"/>
    </row>
    <row r="11" spans="2:8" s="14" customFormat="1" ht="13.5" x14ac:dyDescent="0.25">
      <c r="B11" s="28">
        <v>2</v>
      </c>
      <c r="C11" s="29">
        <v>113107113</v>
      </c>
      <c r="D11" s="30" t="s">
        <v>32</v>
      </c>
      <c r="E11" s="31" t="s">
        <v>11</v>
      </c>
      <c r="F11" s="32">
        <v>149</v>
      </c>
      <c r="G11" s="33"/>
      <c r="H11" s="34">
        <f t="shared" si="0"/>
        <v>0</v>
      </c>
    </row>
    <row r="12" spans="2:8" s="14" customFormat="1" ht="13.5" x14ac:dyDescent="0.25">
      <c r="B12" s="28">
        <v>3</v>
      </c>
      <c r="C12" s="29">
        <v>113201111</v>
      </c>
      <c r="D12" s="30" t="s">
        <v>34</v>
      </c>
      <c r="E12" s="31" t="s">
        <v>41</v>
      </c>
      <c r="F12" s="32">
        <v>119</v>
      </c>
      <c r="G12" s="33"/>
      <c r="H12" s="34">
        <f t="shared" si="0"/>
        <v>0</v>
      </c>
    </row>
    <row r="13" spans="2:8" s="14" customFormat="1" ht="13.5" x14ac:dyDescent="0.25">
      <c r="B13" s="28">
        <v>4</v>
      </c>
      <c r="C13" s="29">
        <v>113201112</v>
      </c>
      <c r="D13" s="30" t="s">
        <v>35</v>
      </c>
      <c r="E13" s="31" t="s">
        <v>41</v>
      </c>
      <c r="F13" s="32">
        <v>15</v>
      </c>
      <c r="G13" s="33"/>
      <c r="H13" s="34">
        <f t="shared" si="0"/>
        <v>0</v>
      </c>
    </row>
    <row r="14" spans="2:8" s="14" customFormat="1" ht="13.5" x14ac:dyDescent="0.25">
      <c r="B14" s="28">
        <v>5</v>
      </c>
      <c r="C14" s="29"/>
      <c r="D14" s="30" t="s">
        <v>31</v>
      </c>
      <c r="E14" s="31" t="s">
        <v>8</v>
      </c>
      <c r="F14" s="32">
        <v>5</v>
      </c>
      <c r="G14" s="33"/>
      <c r="H14" s="34">
        <f t="shared" si="0"/>
        <v>0</v>
      </c>
    </row>
    <row r="15" spans="2:8" s="14" customFormat="1" ht="13.5" x14ac:dyDescent="0.25">
      <c r="B15" s="35">
        <v>6</v>
      </c>
      <c r="C15" s="36">
        <v>162751117</v>
      </c>
      <c r="D15" s="35" t="s">
        <v>39</v>
      </c>
      <c r="E15" s="35" t="s">
        <v>9</v>
      </c>
      <c r="F15" s="37">
        <f>149*0.04+149*0.3+5+119*0.05*0.25+15*0.15*0.25</f>
        <v>57.709999999999994</v>
      </c>
      <c r="G15" s="37"/>
      <c r="H15" s="34">
        <f t="shared" si="0"/>
        <v>0</v>
      </c>
    </row>
    <row r="16" spans="2:8" s="48" customFormat="1" x14ac:dyDescent="0.25">
      <c r="B16" s="49"/>
      <c r="C16" s="50"/>
      <c r="D16" s="49" t="s">
        <v>169</v>
      </c>
      <c r="E16" s="49"/>
      <c r="F16" s="51"/>
      <c r="G16" s="51"/>
      <c r="H16" s="52"/>
    </row>
    <row r="17" spans="2:8" s="14" customFormat="1" ht="13.5" x14ac:dyDescent="0.25">
      <c r="B17" s="38">
        <v>7</v>
      </c>
      <c r="C17" s="40"/>
      <c r="D17" s="38" t="s">
        <v>96</v>
      </c>
      <c r="E17" s="38" t="s">
        <v>10</v>
      </c>
      <c r="F17" s="39">
        <f>F15*1.8</f>
        <v>103.87799999999999</v>
      </c>
      <c r="G17" s="39"/>
      <c r="H17" s="53">
        <f t="shared" si="0"/>
        <v>0</v>
      </c>
    </row>
    <row r="18" spans="2:8" s="14" customFormat="1" ht="13.5" x14ac:dyDescent="0.25">
      <c r="B18" s="28">
        <v>8</v>
      </c>
      <c r="C18" s="29">
        <v>184802111</v>
      </c>
      <c r="D18" s="30" t="s">
        <v>37</v>
      </c>
      <c r="E18" s="31" t="s">
        <v>11</v>
      </c>
      <c r="F18" s="32">
        <f>90+25+29+94+120</f>
        <v>358</v>
      </c>
      <c r="G18" s="33"/>
      <c r="H18" s="34">
        <f t="shared" ref="H18:H31" si="1">G18*F18</f>
        <v>0</v>
      </c>
    </row>
    <row r="19" spans="2:8" s="14" customFormat="1" ht="13.5" x14ac:dyDescent="0.25">
      <c r="B19" s="28"/>
      <c r="C19" s="29"/>
      <c r="D19" s="30" t="s">
        <v>166</v>
      </c>
      <c r="E19" s="31"/>
      <c r="F19" s="32"/>
      <c r="G19" s="33"/>
      <c r="H19" s="79"/>
    </row>
    <row r="20" spans="2:8" s="14" customFormat="1" ht="13.5" x14ac:dyDescent="0.25">
      <c r="B20" s="28">
        <v>9</v>
      </c>
      <c r="C20" s="29">
        <v>111311113</v>
      </c>
      <c r="D20" s="30" t="s">
        <v>36</v>
      </c>
      <c r="E20" s="31" t="s">
        <v>11</v>
      </c>
      <c r="F20" s="32">
        <v>358</v>
      </c>
      <c r="G20" s="33"/>
      <c r="H20" s="34">
        <f t="shared" si="1"/>
        <v>0</v>
      </c>
    </row>
    <row r="21" spans="2:8" s="14" customFormat="1" ht="13.5" x14ac:dyDescent="0.25">
      <c r="B21" s="28">
        <v>10</v>
      </c>
      <c r="C21" s="29">
        <v>111211101</v>
      </c>
      <c r="D21" s="30" t="s">
        <v>38</v>
      </c>
      <c r="E21" s="69" t="s">
        <v>11</v>
      </c>
      <c r="F21" s="70">
        <v>20</v>
      </c>
      <c r="G21" s="33"/>
      <c r="H21" s="34">
        <f t="shared" si="1"/>
        <v>0</v>
      </c>
    </row>
    <row r="22" spans="2:8" s="14" customFormat="1" ht="13.5" x14ac:dyDescent="0.25">
      <c r="B22" s="28">
        <v>11</v>
      </c>
      <c r="C22" s="29">
        <v>112151313</v>
      </c>
      <c r="D22" s="30" t="s">
        <v>70</v>
      </c>
      <c r="E22" s="69" t="s">
        <v>8</v>
      </c>
      <c r="F22" s="70">
        <v>1</v>
      </c>
      <c r="G22" s="33"/>
      <c r="H22" s="34">
        <f t="shared" si="1"/>
        <v>0</v>
      </c>
    </row>
    <row r="23" spans="2:8" s="14" customFormat="1" ht="13.5" x14ac:dyDescent="0.25">
      <c r="B23" s="28">
        <v>12</v>
      </c>
      <c r="C23" s="29">
        <v>112201113</v>
      </c>
      <c r="D23" s="30" t="s">
        <v>71</v>
      </c>
      <c r="E23" s="69" t="s">
        <v>8</v>
      </c>
      <c r="F23" s="70">
        <v>1</v>
      </c>
      <c r="G23" s="71"/>
      <c r="H23" s="34">
        <f t="shared" si="1"/>
        <v>0</v>
      </c>
    </row>
    <row r="24" spans="2:8" s="14" customFormat="1" ht="13.5" x14ac:dyDescent="0.25">
      <c r="B24" s="28">
        <v>13</v>
      </c>
      <c r="C24" s="67"/>
      <c r="D24" s="68" t="s">
        <v>163</v>
      </c>
      <c r="E24" s="69" t="s">
        <v>9</v>
      </c>
      <c r="F24" s="70">
        <v>1</v>
      </c>
      <c r="G24" s="71"/>
      <c r="H24" s="41">
        <f t="shared" si="1"/>
        <v>0</v>
      </c>
    </row>
    <row r="25" spans="2:8" s="14" customFormat="1" ht="13.5" x14ac:dyDescent="0.25">
      <c r="B25" s="28">
        <v>14</v>
      </c>
      <c r="C25" s="67">
        <v>122251104</v>
      </c>
      <c r="D25" s="68" t="s">
        <v>68</v>
      </c>
      <c r="E25" s="69" t="s">
        <v>9</v>
      </c>
      <c r="F25" s="70">
        <v>20</v>
      </c>
      <c r="G25" s="70"/>
      <c r="H25" s="41">
        <f t="shared" si="1"/>
        <v>0</v>
      </c>
    </row>
    <row r="26" spans="2:8" s="14" customFormat="1" ht="13.5" x14ac:dyDescent="0.25">
      <c r="B26" s="28">
        <v>15</v>
      </c>
      <c r="C26" s="67">
        <v>182351124</v>
      </c>
      <c r="D26" s="68" t="s">
        <v>69</v>
      </c>
      <c r="E26" s="69" t="s">
        <v>11</v>
      </c>
      <c r="F26" s="70">
        <v>40</v>
      </c>
      <c r="G26" s="70"/>
      <c r="H26" s="41">
        <f t="shared" si="1"/>
        <v>0</v>
      </c>
    </row>
    <row r="27" spans="2:8" s="14" customFormat="1" ht="13.5" x14ac:dyDescent="0.25">
      <c r="B27" s="28">
        <v>16</v>
      </c>
      <c r="C27" s="67"/>
      <c r="D27" s="68" t="s">
        <v>72</v>
      </c>
      <c r="E27" s="69" t="s">
        <v>11</v>
      </c>
      <c r="F27" s="70">
        <v>200</v>
      </c>
      <c r="G27" s="70"/>
      <c r="H27" s="41">
        <f t="shared" si="1"/>
        <v>0</v>
      </c>
    </row>
    <row r="28" spans="2:8" s="14" customFormat="1" ht="13.5" x14ac:dyDescent="0.25">
      <c r="B28" s="28">
        <v>17</v>
      </c>
      <c r="C28" s="29">
        <v>167151102</v>
      </c>
      <c r="D28" s="30" t="s">
        <v>97</v>
      </c>
      <c r="E28" s="31" t="s">
        <v>9</v>
      </c>
      <c r="F28" s="32">
        <v>26.06</v>
      </c>
      <c r="G28" s="33"/>
      <c r="H28" s="34">
        <f t="shared" ref="H28" si="2">G28*F28</f>
        <v>0</v>
      </c>
    </row>
    <row r="29" spans="2:8" s="14" customFormat="1" ht="13.5" x14ac:dyDescent="0.25">
      <c r="B29" s="28">
        <v>18</v>
      </c>
      <c r="C29" s="76">
        <v>162751117</v>
      </c>
      <c r="D29" s="77" t="s">
        <v>39</v>
      </c>
      <c r="E29" s="77" t="s">
        <v>9</v>
      </c>
      <c r="F29" s="78">
        <f>358*0.07+1</f>
        <v>26.060000000000002</v>
      </c>
      <c r="G29" s="78"/>
      <c r="H29" s="41">
        <f t="shared" si="1"/>
        <v>0</v>
      </c>
    </row>
    <row r="30" spans="2:8" s="48" customFormat="1" ht="13.5" x14ac:dyDescent="0.25">
      <c r="B30" s="28"/>
      <c r="C30" s="72"/>
      <c r="D30" s="73" t="s">
        <v>167</v>
      </c>
      <c r="E30" s="73"/>
      <c r="F30" s="74"/>
      <c r="G30" s="74"/>
      <c r="H30" s="75"/>
    </row>
    <row r="31" spans="2:8" s="14" customFormat="1" ht="13.5" x14ac:dyDescent="0.25">
      <c r="B31" s="62">
        <v>19</v>
      </c>
      <c r="C31" s="40"/>
      <c r="D31" s="38" t="s">
        <v>40</v>
      </c>
      <c r="E31" s="38" t="s">
        <v>10</v>
      </c>
      <c r="F31" s="39">
        <f>358*0.07*1.6+1*1.4</f>
        <v>41.496000000000002</v>
      </c>
      <c r="G31" s="39"/>
      <c r="H31" s="53">
        <f t="shared" si="1"/>
        <v>0</v>
      </c>
    </row>
    <row r="32" spans="2:8" s="14" customFormat="1" ht="13.5" x14ac:dyDescent="0.25">
      <c r="C32" s="22"/>
      <c r="D32" s="43"/>
      <c r="F32" s="23"/>
      <c r="G32" s="23"/>
      <c r="H32" s="42"/>
    </row>
    <row r="33" spans="2:8" s="14" customFormat="1" ht="13.5" x14ac:dyDescent="0.25">
      <c r="C33" s="22"/>
      <c r="D33" s="43"/>
      <c r="F33" s="23"/>
      <c r="G33" s="23"/>
      <c r="H33" s="42"/>
    </row>
    <row r="34" spans="2:8" s="14" customFormat="1" ht="13.5" x14ac:dyDescent="0.25">
      <c r="B34" s="24"/>
      <c r="C34" s="25"/>
      <c r="D34" s="24" t="s">
        <v>113</v>
      </c>
      <c r="E34" s="24"/>
      <c r="F34" s="26"/>
      <c r="G34" s="26"/>
      <c r="H34" s="27">
        <f>SUM(H35:H82)</f>
        <v>0</v>
      </c>
    </row>
    <row r="35" spans="2:8" s="14" customFormat="1" ht="13.5" x14ac:dyDescent="0.25">
      <c r="B35" s="38">
        <v>1</v>
      </c>
      <c r="C35" s="29">
        <v>184802411</v>
      </c>
      <c r="D35" s="30" t="s">
        <v>114</v>
      </c>
      <c r="E35" s="31" t="s">
        <v>11</v>
      </c>
      <c r="F35" s="32">
        <v>51</v>
      </c>
      <c r="G35" s="33"/>
      <c r="H35" s="44">
        <f>G35*F35</f>
        <v>0</v>
      </c>
    </row>
    <row r="36" spans="2:8" s="48" customFormat="1" ht="13.5" x14ac:dyDescent="0.25">
      <c r="B36" s="38">
        <v>2</v>
      </c>
      <c r="C36" s="29">
        <v>183403311</v>
      </c>
      <c r="D36" s="30" t="s">
        <v>115</v>
      </c>
      <c r="E36" s="31" t="s">
        <v>11</v>
      </c>
      <c r="F36" s="32">
        <v>51</v>
      </c>
      <c r="G36" s="33"/>
      <c r="H36" s="82">
        <f t="shared" ref="H36:H37" si="3">G36*F36</f>
        <v>0</v>
      </c>
    </row>
    <row r="37" spans="2:8" s="14" customFormat="1" ht="13.5" x14ac:dyDescent="0.25">
      <c r="B37" s="38">
        <v>3</v>
      </c>
      <c r="C37" s="29">
        <v>183403332</v>
      </c>
      <c r="D37" s="30" t="s">
        <v>116</v>
      </c>
      <c r="E37" s="31" t="s">
        <v>11</v>
      </c>
      <c r="F37" s="81">
        <v>51</v>
      </c>
      <c r="G37" s="33"/>
      <c r="H37" s="82">
        <f t="shared" si="3"/>
        <v>0</v>
      </c>
    </row>
    <row r="38" spans="2:8" s="14" customFormat="1" ht="13.5" x14ac:dyDescent="0.25">
      <c r="B38" s="38">
        <v>4</v>
      </c>
      <c r="C38" s="83">
        <v>183403353</v>
      </c>
      <c r="D38" s="84" t="s">
        <v>117</v>
      </c>
      <c r="E38" s="85" t="s">
        <v>11</v>
      </c>
      <c r="F38" s="32">
        <v>51</v>
      </c>
      <c r="G38" s="32"/>
      <c r="H38" s="44">
        <f>G38*F38</f>
        <v>0</v>
      </c>
    </row>
    <row r="39" spans="2:8" s="14" customFormat="1" ht="13.5" x14ac:dyDescent="0.25">
      <c r="B39" s="38">
        <v>5</v>
      </c>
      <c r="C39" s="83">
        <v>183205112</v>
      </c>
      <c r="D39" s="84" t="s">
        <v>121</v>
      </c>
      <c r="E39" s="85" t="s">
        <v>11</v>
      </c>
      <c r="F39" s="32">
        <v>51</v>
      </c>
      <c r="G39" s="32"/>
      <c r="H39" s="44">
        <f t="shared" ref="H39:H40" si="4">G39*F39</f>
        <v>0</v>
      </c>
    </row>
    <row r="40" spans="2:8" s="14" customFormat="1" ht="13.5" x14ac:dyDescent="0.25">
      <c r="B40" s="38">
        <v>6</v>
      </c>
      <c r="C40" s="40">
        <v>183115228</v>
      </c>
      <c r="D40" s="38" t="s">
        <v>118</v>
      </c>
      <c r="E40" s="38" t="s">
        <v>16</v>
      </c>
      <c r="F40" s="39">
        <v>451</v>
      </c>
      <c r="G40" s="39"/>
      <c r="H40" s="44">
        <f t="shared" si="4"/>
        <v>0</v>
      </c>
    </row>
    <row r="41" spans="2:8" s="14" customFormat="1" ht="13.5" x14ac:dyDescent="0.25">
      <c r="B41" s="38">
        <v>7</v>
      </c>
      <c r="C41" s="40"/>
      <c r="D41" s="38" t="s">
        <v>119</v>
      </c>
      <c r="E41" s="38" t="s">
        <v>9</v>
      </c>
      <c r="F41" s="39">
        <f>451*0.0005</f>
        <v>0.22550000000000001</v>
      </c>
      <c r="G41" s="39"/>
      <c r="H41" s="44">
        <f t="shared" ref="H41:H46" si="5">G41*F41</f>
        <v>0</v>
      </c>
    </row>
    <row r="42" spans="2:8" s="14" customFormat="1" ht="13.5" x14ac:dyDescent="0.25">
      <c r="B42" s="38">
        <v>8</v>
      </c>
      <c r="C42" s="40">
        <v>183211322</v>
      </c>
      <c r="D42" s="38" t="s">
        <v>120</v>
      </c>
      <c r="E42" s="38" t="s">
        <v>16</v>
      </c>
      <c r="F42" s="39">
        <v>451</v>
      </c>
      <c r="G42" s="39"/>
      <c r="H42" s="44">
        <f t="shared" si="5"/>
        <v>0</v>
      </c>
    </row>
    <row r="43" spans="2:8" s="54" customFormat="1" ht="13.5" x14ac:dyDescent="0.25">
      <c r="B43" s="38">
        <v>9</v>
      </c>
      <c r="C43" s="55"/>
      <c r="D43" s="45" t="s">
        <v>122</v>
      </c>
      <c r="E43" s="38" t="s">
        <v>16</v>
      </c>
      <c r="F43" s="56">
        <v>9</v>
      </c>
      <c r="G43" s="56"/>
      <c r="H43" s="57">
        <f t="shared" si="5"/>
        <v>0</v>
      </c>
    </row>
    <row r="44" spans="2:8" s="14" customFormat="1" ht="13.5" x14ac:dyDescent="0.25">
      <c r="B44" s="38">
        <v>10</v>
      </c>
      <c r="C44" s="40"/>
      <c r="D44" s="38" t="s">
        <v>123</v>
      </c>
      <c r="E44" s="38" t="s">
        <v>16</v>
      </c>
      <c r="F44" s="56">
        <v>13</v>
      </c>
      <c r="G44" s="56"/>
      <c r="H44" s="44">
        <f t="shared" si="5"/>
        <v>0</v>
      </c>
    </row>
    <row r="45" spans="2:8" s="14" customFormat="1" ht="13.5" x14ac:dyDescent="0.25">
      <c r="B45" s="38">
        <v>11</v>
      </c>
      <c r="C45" s="40"/>
      <c r="D45" s="38" t="s">
        <v>124</v>
      </c>
      <c r="E45" s="38" t="s">
        <v>16</v>
      </c>
      <c r="F45" s="56">
        <v>13</v>
      </c>
      <c r="G45" s="56"/>
      <c r="H45" s="44">
        <f t="shared" si="5"/>
        <v>0</v>
      </c>
    </row>
    <row r="46" spans="2:8" s="14" customFormat="1" ht="13.5" x14ac:dyDescent="0.25">
      <c r="B46" s="38">
        <v>12</v>
      </c>
      <c r="C46" s="40"/>
      <c r="D46" s="38" t="s">
        <v>125</v>
      </c>
      <c r="E46" s="38" t="s">
        <v>16</v>
      </c>
      <c r="F46" s="56">
        <v>18</v>
      </c>
      <c r="G46" s="56"/>
      <c r="H46" s="44">
        <f t="shared" si="5"/>
        <v>0</v>
      </c>
    </row>
    <row r="47" spans="2:8" s="14" customFormat="1" ht="13.5" x14ac:dyDescent="0.25">
      <c r="B47" s="38">
        <v>13</v>
      </c>
      <c r="C47" s="40"/>
      <c r="D47" s="38" t="s">
        <v>126</v>
      </c>
      <c r="E47" s="38" t="s">
        <v>16</v>
      </c>
      <c r="F47" s="56">
        <v>18</v>
      </c>
      <c r="G47" s="56"/>
      <c r="H47" s="44">
        <f>G47*F47</f>
        <v>0</v>
      </c>
    </row>
    <row r="48" spans="2:8" s="14" customFormat="1" ht="13.5" x14ac:dyDescent="0.25">
      <c r="B48" s="38">
        <v>14</v>
      </c>
      <c r="C48" s="40"/>
      <c r="D48" s="38" t="s">
        <v>127</v>
      </c>
      <c r="E48" s="38" t="s">
        <v>16</v>
      </c>
      <c r="F48" s="56">
        <v>9</v>
      </c>
      <c r="G48" s="56"/>
      <c r="H48" s="44">
        <f t="shared" ref="H48:H54" si="6">G48*F48</f>
        <v>0</v>
      </c>
    </row>
    <row r="49" spans="2:8" s="14" customFormat="1" ht="13.5" x14ac:dyDescent="0.25">
      <c r="B49" s="38">
        <v>15</v>
      </c>
      <c r="C49" s="40"/>
      <c r="D49" s="38" t="s">
        <v>128</v>
      </c>
      <c r="E49" s="38" t="s">
        <v>16</v>
      </c>
      <c r="F49" s="56">
        <v>23</v>
      </c>
      <c r="G49" s="56"/>
      <c r="H49" s="44">
        <f t="shared" si="6"/>
        <v>0</v>
      </c>
    </row>
    <row r="50" spans="2:8" s="14" customFormat="1" ht="13.5" x14ac:dyDescent="0.25">
      <c r="B50" s="38">
        <v>16</v>
      </c>
      <c r="C50" s="40"/>
      <c r="D50" s="38" t="s">
        <v>129</v>
      </c>
      <c r="E50" s="38" t="s">
        <v>16</v>
      </c>
      <c r="F50" s="56">
        <v>9</v>
      </c>
      <c r="G50" s="56"/>
      <c r="H50" s="44">
        <f t="shared" si="6"/>
        <v>0</v>
      </c>
    </row>
    <row r="51" spans="2:8" s="54" customFormat="1" ht="13.5" x14ac:dyDescent="0.25">
      <c r="B51" s="38">
        <v>17</v>
      </c>
      <c r="C51" s="55"/>
      <c r="D51" s="45" t="s">
        <v>130</v>
      </c>
      <c r="E51" s="38" t="s">
        <v>16</v>
      </c>
      <c r="F51" s="56">
        <v>23</v>
      </c>
      <c r="G51" s="56"/>
      <c r="H51" s="57">
        <f t="shared" si="6"/>
        <v>0</v>
      </c>
    </row>
    <row r="52" spans="2:8" s="14" customFormat="1" ht="13.5" x14ac:dyDescent="0.25">
      <c r="B52" s="38">
        <v>18</v>
      </c>
      <c r="C52" s="40"/>
      <c r="D52" s="38" t="s">
        <v>131</v>
      </c>
      <c r="E52" s="38" t="s">
        <v>16</v>
      </c>
      <c r="F52" s="56">
        <v>9</v>
      </c>
      <c r="G52" s="56"/>
      <c r="H52" s="44">
        <f t="shared" si="6"/>
        <v>0</v>
      </c>
    </row>
    <row r="53" spans="2:8" s="14" customFormat="1" ht="13.5" x14ac:dyDescent="0.25">
      <c r="B53" s="38">
        <v>19</v>
      </c>
      <c r="C53" s="40"/>
      <c r="D53" s="38" t="s">
        <v>132</v>
      </c>
      <c r="E53" s="38" t="s">
        <v>16</v>
      </c>
      <c r="F53" s="56">
        <v>18</v>
      </c>
      <c r="G53" s="56"/>
      <c r="H53" s="44">
        <f t="shared" si="6"/>
        <v>0</v>
      </c>
    </row>
    <row r="54" spans="2:8" s="14" customFormat="1" ht="13.5" x14ac:dyDescent="0.25">
      <c r="B54" s="38">
        <v>20</v>
      </c>
      <c r="C54" s="40"/>
      <c r="D54" s="38" t="s">
        <v>133</v>
      </c>
      <c r="E54" s="38" t="s">
        <v>16</v>
      </c>
      <c r="F54" s="56">
        <v>13</v>
      </c>
      <c r="G54" s="56"/>
      <c r="H54" s="44">
        <f t="shared" si="6"/>
        <v>0</v>
      </c>
    </row>
    <row r="55" spans="2:8" s="14" customFormat="1" ht="13.5" x14ac:dyDescent="0.25">
      <c r="B55" s="38">
        <v>21</v>
      </c>
      <c r="C55" s="40"/>
      <c r="D55" s="38" t="s">
        <v>134</v>
      </c>
      <c r="E55" s="38" t="s">
        <v>16</v>
      </c>
      <c r="F55" s="56">
        <v>13</v>
      </c>
      <c r="G55" s="56"/>
      <c r="H55" s="44">
        <f>G55*F55</f>
        <v>0</v>
      </c>
    </row>
    <row r="56" spans="2:8" s="14" customFormat="1" ht="13.5" x14ac:dyDescent="0.25">
      <c r="B56" s="38">
        <v>22</v>
      </c>
      <c r="C56" s="40"/>
      <c r="D56" s="38" t="s">
        <v>135</v>
      </c>
      <c r="E56" s="38" t="s">
        <v>16</v>
      </c>
      <c r="F56" s="56">
        <v>18</v>
      </c>
      <c r="G56" s="56"/>
      <c r="H56" s="44">
        <f t="shared" ref="H56:H62" si="7">G56*F56</f>
        <v>0</v>
      </c>
    </row>
    <row r="57" spans="2:8" s="14" customFormat="1" ht="13.5" x14ac:dyDescent="0.25">
      <c r="B57" s="38">
        <v>23</v>
      </c>
      <c r="C57" s="40"/>
      <c r="D57" s="38" t="s">
        <v>136</v>
      </c>
      <c r="E57" s="38" t="s">
        <v>16</v>
      </c>
      <c r="F57" s="56">
        <v>18</v>
      </c>
      <c r="G57" s="56"/>
      <c r="H57" s="44">
        <f t="shared" si="7"/>
        <v>0</v>
      </c>
    </row>
    <row r="58" spans="2:8" s="14" customFormat="1" ht="13.5" x14ac:dyDescent="0.25">
      <c r="B58" s="38">
        <v>24</v>
      </c>
      <c r="C58" s="40"/>
      <c r="D58" s="38" t="s">
        <v>137</v>
      </c>
      <c r="E58" s="38" t="s">
        <v>16</v>
      </c>
      <c r="F58" s="56">
        <v>23</v>
      </c>
      <c r="G58" s="56"/>
      <c r="H58" s="44">
        <f t="shared" si="7"/>
        <v>0</v>
      </c>
    </row>
    <row r="59" spans="2:8" s="54" customFormat="1" ht="13.5" x14ac:dyDescent="0.25">
      <c r="B59" s="38">
        <v>25</v>
      </c>
      <c r="C59" s="55"/>
      <c r="D59" s="45" t="s">
        <v>138</v>
      </c>
      <c r="E59" s="38" t="s">
        <v>16</v>
      </c>
      <c r="F59" s="56">
        <v>18</v>
      </c>
      <c r="G59" s="56"/>
      <c r="H59" s="57">
        <f t="shared" si="7"/>
        <v>0</v>
      </c>
    </row>
    <row r="60" spans="2:8" s="14" customFormat="1" ht="13.5" x14ac:dyDescent="0.25">
      <c r="B60" s="38">
        <v>26</v>
      </c>
      <c r="C60" s="40"/>
      <c r="D60" s="38" t="s">
        <v>139</v>
      </c>
      <c r="E60" s="38" t="s">
        <v>16</v>
      </c>
      <c r="F60" s="56">
        <v>18</v>
      </c>
      <c r="G60" s="56"/>
      <c r="H60" s="44">
        <f t="shared" si="7"/>
        <v>0</v>
      </c>
    </row>
    <row r="61" spans="2:8" s="14" customFormat="1" ht="13.5" x14ac:dyDescent="0.25">
      <c r="B61" s="38">
        <v>27</v>
      </c>
      <c r="C61" s="40"/>
      <c r="D61" s="38" t="s">
        <v>140</v>
      </c>
      <c r="E61" s="38" t="s">
        <v>16</v>
      </c>
      <c r="F61" s="56">
        <v>13</v>
      </c>
      <c r="G61" s="56"/>
      <c r="H61" s="44">
        <f t="shared" si="7"/>
        <v>0</v>
      </c>
    </row>
    <row r="62" spans="2:8" s="14" customFormat="1" ht="13.5" x14ac:dyDescent="0.25">
      <c r="B62" s="38">
        <v>28</v>
      </c>
      <c r="C62" s="40"/>
      <c r="D62" s="38" t="s">
        <v>141</v>
      </c>
      <c r="E62" s="38" t="s">
        <v>16</v>
      </c>
      <c r="F62" s="56">
        <v>13</v>
      </c>
      <c r="G62" s="56"/>
      <c r="H62" s="44">
        <f t="shared" si="7"/>
        <v>0</v>
      </c>
    </row>
    <row r="63" spans="2:8" s="14" customFormat="1" ht="13.5" x14ac:dyDescent="0.25">
      <c r="B63" s="38">
        <v>29</v>
      </c>
      <c r="C63" s="40"/>
      <c r="D63" s="38" t="s">
        <v>142</v>
      </c>
      <c r="E63" s="38" t="s">
        <v>16</v>
      </c>
      <c r="F63" s="56">
        <v>9</v>
      </c>
      <c r="G63" s="56"/>
      <c r="H63" s="44">
        <f>G63*F63</f>
        <v>0</v>
      </c>
    </row>
    <row r="64" spans="2:8" s="14" customFormat="1" ht="13.5" x14ac:dyDescent="0.25">
      <c r="B64" s="38">
        <v>30</v>
      </c>
      <c r="C64" s="40"/>
      <c r="D64" s="38" t="s">
        <v>143</v>
      </c>
      <c r="E64" s="38" t="s">
        <v>16</v>
      </c>
      <c r="F64" s="56">
        <v>9</v>
      </c>
      <c r="G64" s="56"/>
      <c r="H64" s="44">
        <f t="shared" ref="H64:H69" si="8">G64*F64</f>
        <v>0</v>
      </c>
    </row>
    <row r="65" spans="2:8" s="14" customFormat="1" ht="13.5" x14ac:dyDescent="0.25">
      <c r="B65" s="38">
        <v>31</v>
      </c>
      <c r="C65" s="40"/>
      <c r="D65" s="38" t="s">
        <v>144</v>
      </c>
      <c r="E65" s="38" t="s">
        <v>16</v>
      </c>
      <c r="F65" s="56">
        <v>9</v>
      </c>
      <c r="G65" s="56"/>
      <c r="H65" s="44">
        <f t="shared" si="8"/>
        <v>0</v>
      </c>
    </row>
    <row r="66" spans="2:8" s="14" customFormat="1" ht="13.5" x14ac:dyDescent="0.25">
      <c r="B66" s="38">
        <v>32</v>
      </c>
      <c r="C66" s="40"/>
      <c r="D66" s="38" t="s">
        <v>145</v>
      </c>
      <c r="E66" s="38" t="s">
        <v>16</v>
      </c>
      <c r="F66" s="56">
        <v>23</v>
      </c>
      <c r="G66" s="56"/>
      <c r="H66" s="44">
        <f t="shared" si="8"/>
        <v>0</v>
      </c>
    </row>
    <row r="67" spans="2:8" s="54" customFormat="1" ht="13.5" x14ac:dyDescent="0.25">
      <c r="B67" s="38">
        <v>33</v>
      </c>
      <c r="C67" s="55"/>
      <c r="D67" s="45" t="s">
        <v>146</v>
      </c>
      <c r="E67" s="38" t="s">
        <v>16</v>
      </c>
      <c r="F67" s="56">
        <v>23</v>
      </c>
      <c r="G67" s="56"/>
      <c r="H67" s="57">
        <f t="shared" si="8"/>
        <v>0</v>
      </c>
    </row>
    <row r="68" spans="2:8" s="14" customFormat="1" ht="13.5" x14ac:dyDescent="0.25">
      <c r="B68" s="38">
        <v>34</v>
      </c>
      <c r="C68" s="40"/>
      <c r="D68" s="38" t="s">
        <v>147</v>
      </c>
      <c r="E68" s="38" t="s">
        <v>16</v>
      </c>
      <c r="F68" s="56">
        <v>23</v>
      </c>
      <c r="G68" s="56"/>
      <c r="H68" s="44">
        <f t="shared" si="8"/>
        <v>0</v>
      </c>
    </row>
    <row r="69" spans="2:8" s="14" customFormat="1" ht="13.5" x14ac:dyDescent="0.25">
      <c r="B69" s="38">
        <v>35</v>
      </c>
      <c r="C69" s="40"/>
      <c r="D69" s="38" t="s">
        <v>148</v>
      </c>
      <c r="E69" s="38" t="s">
        <v>16</v>
      </c>
      <c r="F69" s="56">
        <v>23</v>
      </c>
      <c r="G69" s="56"/>
      <c r="H69" s="44">
        <f t="shared" si="8"/>
        <v>0</v>
      </c>
    </row>
    <row r="70" spans="2:8" s="14" customFormat="1" ht="13.5" x14ac:dyDescent="0.25">
      <c r="B70" s="38">
        <v>36</v>
      </c>
      <c r="C70" s="40"/>
      <c r="D70" s="38" t="s">
        <v>149</v>
      </c>
      <c r="E70" s="38" t="s">
        <v>16</v>
      </c>
      <c r="F70" s="56">
        <v>23</v>
      </c>
      <c r="G70" s="56"/>
      <c r="H70" s="44">
        <f>G70*F70</f>
        <v>0</v>
      </c>
    </row>
    <row r="71" spans="2:8" s="14" customFormat="1" ht="13.5" x14ac:dyDescent="0.25">
      <c r="B71" s="38">
        <v>37</v>
      </c>
      <c r="C71" s="40">
        <v>183211313</v>
      </c>
      <c r="D71" s="38" t="s">
        <v>150</v>
      </c>
      <c r="E71" s="38" t="s">
        <v>16</v>
      </c>
      <c r="F71" s="39">
        <v>451</v>
      </c>
      <c r="G71" s="39"/>
      <c r="H71" s="44">
        <f t="shared" ref="H71:H77" si="9">G71*F71</f>
        <v>0</v>
      </c>
    </row>
    <row r="72" spans="2:8" s="14" customFormat="1" ht="13.5" x14ac:dyDescent="0.25">
      <c r="B72" s="38">
        <v>38</v>
      </c>
      <c r="C72" s="40"/>
      <c r="D72" s="38" t="s">
        <v>154</v>
      </c>
      <c r="E72" s="38" t="s">
        <v>16</v>
      </c>
      <c r="F72" s="39">
        <v>100</v>
      </c>
      <c r="G72" s="39"/>
      <c r="H72" s="44">
        <f t="shared" si="9"/>
        <v>0</v>
      </c>
    </row>
    <row r="73" spans="2:8" s="14" customFormat="1" ht="13.5" x14ac:dyDescent="0.25">
      <c r="B73" s="38">
        <v>39</v>
      </c>
      <c r="C73" s="40"/>
      <c r="D73" s="38" t="s">
        <v>151</v>
      </c>
      <c r="E73" s="38" t="s">
        <v>16</v>
      </c>
      <c r="F73" s="39">
        <v>150</v>
      </c>
      <c r="G73" s="39"/>
      <c r="H73" s="44">
        <f t="shared" si="9"/>
        <v>0</v>
      </c>
    </row>
    <row r="74" spans="2:8" s="54" customFormat="1" ht="13.5" x14ac:dyDescent="0.25">
      <c r="B74" s="38">
        <v>40</v>
      </c>
      <c r="C74" s="55"/>
      <c r="D74" s="45" t="s">
        <v>152</v>
      </c>
      <c r="E74" s="38" t="s">
        <v>16</v>
      </c>
      <c r="F74" s="56">
        <v>200</v>
      </c>
      <c r="G74" s="56"/>
      <c r="H74" s="57">
        <f t="shared" si="9"/>
        <v>0</v>
      </c>
    </row>
    <row r="75" spans="2:8" s="14" customFormat="1" ht="13.5" x14ac:dyDescent="0.25">
      <c r="B75" s="38">
        <v>41</v>
      </c>
      <c r="C75" s="40"/>
      <c r="D75" s="38" t="s">
        <v>155</v>
      </c>
      <c r="E75" s="38" t="s">
        <v>16</v>
      </c>
      <c r="F75" s="39">
        <v>250</v>
      </c>
      <c r="G75" s="39"/>
      <c r="H75" s="44">
        <f t="shared" si="9"/>
        <v>0</v>
      </c>
    </row>
    <row r="76" spans="2:8" s="14" customFormat="1" ht="13.5" x14ac:dyDescent="0.25">
      <c r="B76" s="38">
        <v>42</v>
      </c>
      <c r="C76" s="40"/>
      <c r="D76" s="38" t="s">
        <v>153</v>
      </c>
      <c r="E76" s="38" t="s">
        <v>16</v>
      </c>
      <c r="F76" s="39">
        <v>250</v>
      </c>
      <c r="G76" s="39"/>
      <c r="H76" s="44">
        <f t="shared" si="9"/>
        <v>0</v>
      </c>
    </row>
    <row r="77" spans="2:8" s="14" customFormat="1" ht="13.5" x14ac:dyDescent="0.25">
      <c r="B77" s="38">
        <v>43</v>
      </c>
      <c r="C77" s="40"/>
      <c r="D77" s="38" t="s">
        <v>156</v>
      </c>
      <c r="E77" s="38" t="s">
        <v>16</v>
      </c>
      <c r="F77" s="39">
        <v>250</v>
      </c>
      <c r="G77" s="39"/>
      <c r="H77" s="44">
        <f t="shared" si="9"/>
        <v>0</v>
      </c>
    </row>
    <row r="78" spans="2:8" s="14" customFormat="1" ht="13.5" x14ac:dyDescent="0.25">
      <c r="B78" s="38">
        <v>44</v>
      </c>
      <c r="C78" s="40"/>
      <c r="D78" s="38" t="s">
        <v>157</v>
      </c>
      <c r="E78" s="38" t="s">
        <v>16</v>
      </c>
      <c r="F78" s="39">
        <v>150</v>
      </c>
      <c r="G78" s="39"/>
      <c r="H78" s="44">
        <f>G78*F78</f>
        <v>0</v>
      </c>
    </row>
    <row r="79" spans="2:8" s="14" customFormat="1" ht="13.5" x14ac:dyDescent="0.25">
      <c r="B79" s="38">
        <v>45</v>
      </c>
      <c r="C79" s="40"/>
      <c r="D79" s="38" t="s">
        <v>158</v>
      </c>
      <c r="E79" s="38" t="s">
        <v>16</v>
      </c>
      <c r="F79" s="39">
        <v>200</v>
      </c>
      <c r="G79" s="39"/>
      <c r="H79" s="44">
        <f t="shared" ref="H79:H82" si="10">G79*F79</f>
        <v>0</v>
      </c>
    </row>
    <row r="80" spans="2:8" s="14" customFormat="1" ht="13.5" x14ac:dyDescent="0.25">
      <c r="B80" s="38">
        <v>46</v>
      </c>
      <c r="C80" s="40">
        <v>184911161</v>
      </c>
      <c r="D80" s="38" t="s">
        <v>161</v>
      </c>
      <c r="E80" s="38" t="s">
        <v>11</v>
      </c>
      <c r="F80" s="39">
        <v>51</v>
      </c>
      <c r="G80" s="39"/>
      <c r="H80" s="44">
        <f t="shared" si="10"/>
        <v>0</v>
      </c>
    </row>
    <row r="81" spans="2:8" s="14" customFormat="1" ht="13.5" x14ac:dyDescent="0.25">
      <c r="B81" s="38">
        <v>47</v>
      </c>
      <c r="C81" s="40" t="s">
        <v>15</v>
      </c>
      <c r="D81" s="38" t="s">
        <v>162</v>
      </c>
      <c r="E81" s="38" t="s">
        <v>9</v>
      </c>
      <c r="F81" s="39">
        <v>5.0999999999999996</v>
      </c>
      <c r="G81" s="39"/>
      <c r="H81" s="44">
        <f t="shared" si="10"/>
        <v>0</v>
      </c>
    </row>
    <row r="82" spans="2:8" s="14" customFormat="1" ht="13.5" x14ac:dyDescent="0.25">
      <c r="B82" s="38">
        <v>48</v>
      </c>
      <c r="C82" s="40">
        <v>185804311</v>
      </c>
      <c r="D82" s="38" t="s">
        <v>160</v>
      </c>
      <c r="E82" s="38" t="s">
        <v>9</v>
      </c>
      <c r="F82" s="39">
        <v>1.53</v>
      </c>
      <c r="G82" s="39"/>
      <c r="H82" s="44">
        <f t="shared" si="10"/>
        <v>0</v>
      </c>
    </row>
    <row r="83" spans="2:8" s="14" customFormat="1" ht="13.5" x14ac:dyDescent="0.25">
      <c r="C83" s="22"/>
      <c r="F83" s="23"/>
      <c r="G83" s="23"/>
      <c r="H83" s="42"/>
    </row>
    <row r="84" spans="2:8" s="14" customFormat="1" ht="13.5" x14ac:dyDescent="0.25">
      <c r="B84" s="24"/>
      <c r="C84" s="25"/>
      <c r="D84" s="24" t="s">
        <v>17</v>
      </c>
      <c r="E84" s="24"/>
      <c r="F84" s="26"/>
      <c r="G84" s="26"/>
      <c r="H84" s="27">
        <f>SUM(H85:H104)</f>
        <v>0</v>
      </c>
    </row>
    <row r="85" spans="2:8" s="14" customFormat="1" ht="13.5" x14ac:dyDescent="0.25">
      <c r="B85" s="38">
        <v>1</v>
      </c>
      <c r="C85" s="40">
        <v>183101222</v>
      </c>
      <c r="D85" s="38" t="s">
        <v>43</v>
      </c>
      <c r="E85" s="38" t="s">
        <v>16</v>
      </c>
      <c r="F85" s="39">
        <v>11</v>
      </c>
      <c r="G85" s="39"/>
      <c r="H85" s="44">
        <f t="shared" ref="H85:H103" si="11">G85*F85</f>
        <v>0</v>
      </c>
    </row>
    <row r="86" spans="2:8" s="14" customFormat="1" ht="13.5" x14ac:dyDescent="0.25">
      <c r="B86" s="38">
        <v>2</v>
      </c>
      <c r="C86" s="40">
        <v>184102117</v>
      </c>
      <c r="D86" s="38" t="s">
        <v>42</v>
      </c>
      <c r="E86" s="38" t="s">
        <v>16</v>
      </c>
      <c r="F86" s="39">
        <v>11</v>
      </c>
      <c r="G86" s="39"/>
      <c r="H86" s="44">
        <f t="shared" si="11"/>
        <v>0</v>
      </c>
    </row>
    <row r="87" spans="2:8" s="14" customFormat="1" ht="13.5" x14ac:dyDescent="0.25">
      <c r="B87" s="38">
        <v>3</v>
      </c>
      <c r="C87" s="40" t="s">
        <v>15</v>
      </c>
      <c r="D87" s="38" t="s">
        <v>18</v>
      </c>
      <c r="E87" s="38" t="s">
        <v>9</v>
      </c>
      <c r="F87" s="39">
        <f>F85*0.3</f>
        <v>3.3</v>
      </c>
      <c r="G87" s="39"/>
      <c r="H87" s="44">
        <f t="shared" si="11"/>
        <v>0</v>
      </c>
    </row>
    <row r="88" spans="2:8" s="54" customFormat="1" ht="13.5" x14ac:dyDescent="0.25">
      <c r="B88" s="38">
        <v>4</v>
      </c>
      <c r="C88" s="55" t="s">
        <v>15</v>
      </c>
      <c r="D88" s="58" t="s">
        <v>73</v>
      </c>
      <c r="E88" s="58" t="s">
        <v>8</v>
      </c>
      <c r="F88" s="59">
        <v>11</v>
      </c>
      <c r="G88" s="59"/>
      <c r="H88" s="57">
        <f t="shared" si="11"/>
        <v>0</v>
      </c>
    </row>
    <row r="89" spans="2:8" s="14" customFormat="1" ht="13.5" x14ac:dyDescent="0.25">
      <c r="B89" s="38">
        <v>5</v>
      </c>
      <c r="C89" s="40">
        <v>184215113</v>
      </c>
      <c r="D89" s="38" t="s">
        <v>19</v>
      </c>
      <c r="E89" s="38" t="s">
        <v>16</v>
      </c>
      <c r="F89" s="39">
        <v>11</v>
      </c>
      <c r="G89" s="39"/>
      <c r="H89" s="44">
        <f t="shared" si="11"/>
        <v>0</v>
      </c>
    </row>
    <row r="90" spans="2:8" s="14" customFormat="1" ht="13.5" x14ac:dyDescent="0.25">
      <c r="B90" s="38">
        <v>6</v>
      </c>
      <c r="C90" s="40" t="s">
        <v>15</v>
      </c>
      <c r="D90" s="38" t="s">
        <v>44</v>
      </c>
      <c r="E90" s="38" t="s">
        <v>16</v>
      </c>
      <c r="F90" s="39">
        <v>11</v>
      </c>
      <c r="G90" s="39"/>
      <c r="H90" s="44">
        <f t="shared" si="11"/>
        <v>0</v>
      </c>
    </row>
    <row r="91" spans="2:8" s="14" customFormat="1" ht="13.5" x14ac:dyDescent="0.25">
      <c r="B91" s="38">
        <v>7</v>
      </c>
      <c r="C91" s="40">
        <v>184215213</v>
      </c>
      <c r="D91" s="38" t="s">
        <v>20</v>
      </c>
      <c r="E91" s="38" t="s">
        <v>16</v>
      </c>
      <c r="F91" s="39">
        <v>11</v>
      </c>
      <c r="G91" s="39"/>
      <c r="H91" s="44">
        <f t="shared" si="11"/>
        <v>0</v>
      </c>
    </row>
    <row r="92" spans="2:8" s="14" customFormat="1" ht="13.5" x14ac:dyDescent="0.25">
      <c r="B92" s="38">
        <v>8</v>
      </c>
      <c r="C92" s="40" t="s">
        <v>15</v>
      </c>
      <c r="D92" s="38" t="s">
        <v>21</v>
      </c>
      <c r="E92" s="38" t="s">
        <v>16</v>
      </c>
      <c r="F92" s="39">
        <v>11</v>
      </c>
      <c r="G92" s="39"/>
      <c r="H92" s="44">
        <f t="shared" si="11"/>
        <v>0</v>
      </c>
    </row>
    <row r="93" spans="2:8" s="14" customFormat="1" ht="13.5" x14ac:dyDescent="0.25">
      <c r="B93" s="38">
        <v>9</v>
      </c>
      <c r="C93" s="40">
        <v>183117113</v>
      </c>
      <c r="D93" s="38" t="s">
        <v>110</v>
      </c>
      <c r="E93" s="38" t="s">
        <v>41</v>
      </c>
      <c r="F93" s="39">
        <v>24</v>
      </c>
      <c r="G93" s="39"/>
      <c r="H93" s="44">
        <f t="shared" si="11"/>
        <v>0</v>
      </c>
    </row>
    <row r="94" spans="2:8" s="14" customFormat="1" ht="13.5" x14ac:dyDescent="0.25">
      <c r="B94" s="38">
        <v>10</v>
      </c>
      <c r="C94" s="40">
        <v>183106614</v>
      </c>
      <c r="D94" s="38" t="s">
        <v>109</v>
      </c>
      <c r="E94" s="38" t="s">
        <v>41</v>
      </c>
      <c r="F94" s="39">
        <v>24</v>
      </c>
      <c r="G94" s="39"/>
      <c r="H94" s="44">
        <f t="shared" si="11"/>
        <v>0</v>
      </c>
    </row>
    <row r="95" spans="2:8" s="14" customFormat="1" ht="13.5" x14ac:dyDescent="0.25">
      <c r="B95" s="38">
        <v>11</v>
      </c>
      <c r="C95" s="40" t="s">
        <v>15</v>
      </c>
      <c r="D95" s="38" t="s">
        <v>111</v>
      </c>
      <c r="E95" s="38" t="s">
        <v>41</v>
      </c>
      <c r="F95" s="39">
        <v>24</v>
      </c>
      <c r="G95" s="39"/>
      <c r="H95" s="44">
        <f t="shared" si="11"/>
        <v>0</v>
      </c>
    </row>
    <row r="96" spans="2:8" s="14" customFormat="1" ht="13.5" x14ac:dyDescent="0.25">
      <c r="B96" s="38">
        <v>12</v>
      </c>
      <c r="C96" s="40">
        <v>184215412</v>
      </c>
      <c r="D96" s="38" t="s">
        <v>22</v>
      </c>
      <c r="E96" s="38" t="s">
        <v>16</v>
      </c>
      <c r="F96" s="39">
        <v>11</v>
      </c>
      <c r="G96" s="39"/>
      <c r="H96" s="44">
        <f t="shared" si="11"/>
        <v>0</v>
      </c>
    </row>
    <row r="97" spans="2:8" s="14" customFormat="1" ht="13.5" x14ac:dyDescent="0.25">
      <c r="B97" s="38">
        <v>13</v>
      </c>
      <c r="C97" s="40">
        <v>184911421</v>
      </c>
      <c r="D97" s="38" t="s">
        <v>100</v>
      </c>
      <c r="E97" s="38" t="s">
        <v>11</v>
      </c>
      <c r="F97" s="39">
        <v>11</v>
      </c>
      <c r="G97" s="39"/>
      <c r="H97" s="44">
        <f t="shared" si="11"/>
        <v>0</v>
      </c>
    </row>
    <row r="98" spans="2:8" s="14" customFormat="1" ht="13.5" x14ac:dyDescent="0.25">
      <c r="B98" s="38">
        <v>14</v>
      </c>
      <c r="C98" s="40" t="s">
        <v>15</v>
      </c>
      <c r="D98" s="38" t="s">
        <v>101</v>
      </c>
      <c r="E98" s="38" t="s">
        <v>9</v>
      </c>
      <c r="F98" s="39">
        <v>1.1000000000000001</v>
      </c>
      <c r="G98" s="39"/>
      <c r="H98" s="44">
        <f t="shared" si="11"/>
        <v>0</v>
      </c>
    </row>
    <row r="99" spans="2:8" s="14" customFormat="1" ht="13.5" x14ac:dyDescent="0.25">
      <c r="B99" s="38">
        <v>15</v>
      </c>
      <c r="C99" s="40">
        <v>184501141</v>
      </c>
      <c r="D99" s="38" t="s">
        <v>98</v>
      </c>
      <c r="E99" s="38" t="s">
        <v>11</v>
      </c>
      <c r="F99" s="39">
        <v>11</v>
      </c>
      <c r="G99" s="39"/>
      <c r="H99" s="44">
        <f t="shared" si="11"/>
        <v>0</v>
      </c>
    </row>
    <row r="100" spans="2:8" s="14" customFormat="1" ht="13.5" x14ac:dyDescent="0.25">
      <c r="B100" s="38">
        <v>16</v>
      </c>
      <c r="C100" s="40" t="s">
        <v>15</v>
      </c>
      <c r="D100" s="38" t="s">
        <v>99</v>
      </c>
      <c r="E100" s="38" t="s">
        <v>14</v>
      </c>
      <c r="F100" s="39">
        <f>11*0.5</f>
        <v>5.5</v>
      </c>
      <c r="G100" s="39"/>
      <c r="H100" s="44">
        <f t="shared" si="11"/>
        <v>0</v>
      </c>
    </row>
    <row r="101" spans="2:8" s="14" customFormat="1" ht="13.5" x14ac:dyDescent="0.25">
      <c r="B101" s="38">
        <v>17</v>
      </c>
      <c r="C101" s="40"/>
      <c r="D101" s="38" t="s">
        <v>112</v>
      </c>
      <c r="E101" s="38" t="s">
        <v>8</v>
      </c>
      <c r="F101" s="39">
        <v>11</v>
      </c>
      <c r="G101" s="39"/>
      <c r="H101" s="44">
        <f t="shared" si="11"/>
        <v>0</v>
      </c>
    </row>
    <row r="102" spans="2:8" s="14" customFormat="1" ht="13.5" x14ac:dyDescent="0.25">
      <c r="B102" s="38">
        <v>18</v>
      </c>
      <c r="C102" s="40">
        <v>185802114</v>
      </c>
      <c r="D102" s="38" t="s">
        <v>23</v>
      </c>
      <c r="E102" s="38" t="s">
        <v>10</v>
      </c>
      <c r="F102" s="39">
        <f>11*0.0015</f>
        <v>1.6500000000000001E-2</v>
      </c>
      <c r="G102" s="39"/>
      <c r="H102" s="44">
        <f t="shared" si="11"/>
        <v>0</v>
      </c>
    </row>
    <row r="103" spans="2:8" s="14" customFormat="1" ht="13.5" x14ac:dyDescent="0.25">
      <c r="B103" s="38">
        <v>19</v>
      </c>
      <c r="C103" s="40" t="s">
        <v>15</v>
      </c>
      <c r="D103" s="38" t="s">
        <v>24</v>
      </c>
      <c r="E103" s="38" t="s">
        <v>12</v>
      </c>
      <c r="F103" s="39">
        <f>F102*100</f>
        <v>1.6500000000000001</v>
      </c>
      <c r="G103" s="39"/>
      <c r="H103" s="44">
        <f t="shared" si="11"/>
        <v>0</v>
      </c>
    </row>
    <row r="104" spans="2:8" s="14" customFormat="1" ht="13.5" x14ac:dyDescent="0.25">
      <c r="B104" s="38">
        <v>20</v>
      </c>
      <c r="C104" s="40">
        <v>185804311</v>
      </c>
      <c r="D104" s="38" t="s">
        <v>103</v>
      </c>
      <c r="E104" s="38" t="s">
        <v>9</v>
      </c>
      <c r="F104" s="39">
        <f>11*0.05</f>
        <v>0.55000000000000004</v>
      </c>
      <c r="G104" s="39"/>
      <c r="H104" s="44">
        <f t="shared" ref="H104" si="12">G104*F104</f>
        <v>0</v>
      </c>
    </row>
    <row r="105" spans="2:8" s="14" customFormat="1" ht="13.5" x14ac:dyDescent="0.25">
      <c r="C105" s="22"/>
      <c r="F105" s="23"/>
      <c r="G105" s="23"/>
      <c r="H105" s="42"/>
    </row>
    <row r="106" spans="2:8" s="14" customFormat="1" ht="13.5" x14ac:dyDescent="0.25">
      <c r="B106" s="24"/>
      <c r="C106" s="25"/>
      <c r="D106" s="24" t="s">
        <v>45</v>
      </c>
      <c r="E106" s="24"/>
      <c r="F106" s="26"/>
      <c r="G106" s="26"/>
      <c r="H106" s="27">
        <f>SUM(H107:H126)</f>
        <v>0</v>
      </c>
    </row>
    <row r="107" spans="2:8" s="14" customFormat="1" ht="13.5" x14ac:dyDescent="0.25">
      <c r="B107" s="38">
        <v>1</v>
      </c>
      <c r="C107" s="40">
        <v>122151102</v>
      </c>
      <c r="D107" s="38" t="s">
        <v>46</v>
      </c>
      <c r="E107" s="38" t="s">
        <v>9</v>
      </c>
      <c r="F107" s="39">
        <f>(111+60+92)*0.2+(173)*0.35</f>
        <v>113.15</v>
      </c>
      <c r="G107" s="39"/>
      <c r="H107" s="44">
        <f t="shared" ref="H107:H126" si="13">G107*F107</f>
        <v>0</v>
      </c>
    </row>
    <row r="108" spans="2:8" s="48" customFormat="1" ht="13.5" x14ac:dyDescent="0.25">
      <c r="B108" s="38"/>
      <c r="C108" s="50"/>
      <c r="D108" s="49" t="s">
        <v>164</v>
      </c>
      <c r="E108" s="49"/>
      <c r="F108" s="51"/>
      <c r="G108" s="51"/>
      <c r="H108" s="52"/>
    </row>
    <row r="109" spans="2:8" s="14" customFormat="1" ht="13.5" x14ac:dyDescent="0.25">
      <c r="B109" s="38">
        <v>2</v>
      </c>
      <c r="C109" s="40">
        <v>564651111</v>
      </c>
      <c r="D109" s="38" t="s">
        <v>47</v>
      </c>
      <c r="E109" s="38" t="s">
        <v>11</v>
      </c>
      <c r="F109" s="39">
        <v>263</v>
      </c>
      <c r="G109" s="39"/>
      <c r="H109" s="44">
        <f t="shared" si="13"/>
        <v>0</v>
      </c>
    </row>
    <row r="110" spans="2:8" s="54" customFormat="1" ht="13.5" x14ac:dyDescent="0.25">
      <c r="B110" s="38">
        <v>3</v>
      </c>
      <c r="C110" s="55">
        <v>919726124</v>
      </c>
      <c r="D110" s="58" t="s">
        <v>48</v>
      </c>
      <c r="E110" s="58" t="s">
        <v>11</v>
      </c>
      <c r="F110" s="59">
        <v>263</v>
      </c>
      <c r="G110" s="59"/>
      <c r="H110" s="57">
        <f t="shared" si="13"/>
        <v>0</v>
      </c>
    </row>
    <row r="111" spans="2:8" s="14" customFormat="1" ht="13.5" x14ac:dyDescent="0.25">
      <c r="B111" s="38">
        <v>4</v>
      </c>
      <c r="C111" s="40">
        <v>564761111</v>
      </c>
      <c r="D111" s="38" t="s">
        <v>49</v>
      </c>
      <c r="E111" s="38" t="s">
        <v>11</v>
      </c>
      <c r="F111" s="39">
        <v>263</v>
      </c>
      <c r="G111" s="39"/>
      <c r="H111" s="44">
        <f t="shared" si="13"/>
        <v>0</v>
      </c>
    </row>
    <row r="112" spans="2:8" s="14" customFormat="1" ht="13.5" x14ac:dyDescent="0.25">
      <c r="B112" s="38">
        <v>5</v>
      </c>
      <c r="C112" s="40">
        <v>564811111</v>
      </c>
      <c r="D112" s="38" t="s">
        <v>50</v>
      </c>
      <c r="E112" s="38" t="s">
        <v>11</v>
      </c>
      <c r="F112" s="39">
        <v>263</v>
      </c>
      <c r="G112" s="39"/>
      <c r="H112" s="44">
        <f t="shared" si="13"/>
        <v>0</v>
      </c>
    </row>
    <row r="113" spans="2:8" s="14" customFormat="1" ht="13.5" x14ac:dyDescent="0.25">
      <c r="B113" s="38">
        <v>6</v>
      </c>
      <c r="C113" s="40">
        <v>591411111</v>
      </c>
      <c r="D113" s="38" t="s">
        <v>51</v>
      </c>
      <c r="E113" s="38" t="s">
        <v>11</v>
      </c>
      <c r="F113" s="39">
        <v>263</v>
      </c>
      <c r="G113" s="39"/>
      <c r="H113" s="44">
        <f t="shared" si="13"/>
        <v>0</v>
      </c>
    </row>
    <row r="114" spans="2:8" s="14" customFormat="1" ht="13.5" x14ac:dyDescent="0.25">
      <c r="B114" s="38">
        <v>7</v>
      </c>
      <c r="C114" s="40" t="s">
        <v>15</v>
      </c>
      <c r="D114" s="38" t="s">
        <v>77</v>
      </c>
      <c r="E114" s="38" t="s">
        <v>11</v>
      </c>
      <c r="F114" s="39">
        <v>263</v>
      </c>
      <c r="G114" s="39"/>
      <c r="H114" s="44">
        <f t="shared" si="13"/>
        <v>0</v>
      </c>
    </row>
    <row r="115" spans="2:8" s="14" customFormat="1" ht="13.5" x14ac:dyDescent="0.25">
      <c r="B115" s="38">
        <v>8</v>
      </c>
      <c r="C115" s="40">
        <v>564751111</v>
      </c>
      <c r="D115" s="38" t="s">
        <v>59</v>
      </c>
      <c r="E115" s="38" t="s">
        <v>11</v>
      </c>
      <c r="F115" s="39">
        <v>173</v>
      </c>
      <c r="G115" s="39"/>
      <c r="H115" s="44">
        <f t="shared" si="13"/>
        <v>0</v>
      </c>
    </row>
    <row r="116" spans="2:8" s="14" customFormat="1" ht="13.5" x14ac:dyDescent="0.25">
      <c r="B116" s="38"/>
      <c r="C116" s="40"/>
      <c r="D116" s="86">
        <v>173</v>
      </c>
      <c r="E116" s="38"/>
      <c r="F116" s="39"/>
      <c r="G116" s="39"/>
      <c r="H116" s="80"/>
    </row>
    <row r="117" spans="2:8" s="14" customFormat="1" ht="13.5" x14ac:dyDescent="0.25">
      <c r="B117" s="38">
        <v>9</v>
      </c>
      <c r="C117" s="40">
        <v>564730111</v>
      </c>
      <c r="D117" s="38" t="s">
        <v>60</v>
      </c>
      <c r="E117" s="38" t="s">
        <v>11</v>
      </c>
      <c r="F117" s="39">
        <v>173</v>
      </c>
      <c r="G117" s="39"/>
      <c r="H117" s="44">
        <f t="shared" si="13"/>
        <v>0</v>
      </c>
    </row>
    <row r="118" spans="2:8" s="14" customFormat="1" ht="13.5" x14ac:dyDescent="0.25">
      <c r="B118" s="38">
        <v>10</v>
      </c>
      <c r="C118" s="40">
        <v>564710011</v>
      </c>
      <c r="D118" s="38" t="s">
        <v>61</v>
      </c>
      <c r="E118" s="38" t="s">
        <v>11</v>
      </c>
      <c r="F118" s="39">
        <v>173</v>
      </c>
      <c r="G118" s="39"/>
      <c r="H118" s="44">
        <f t="shared" si="13"/>
        <v>0</v>
      </c>
    </row>
    <row r="119" spans="2:8" s="14" customFormat="1" ht="13.5" x14ac:dyDescent="0.25">
      <c r="B119" s="38">
        <v>11</v>
      </c>
      <c r="C119" s="40">
        <v>564932110</v>
      </c>
      <c r="D119" s="38" t="s">
        <v>62</v>
      </c>
      <c r="E119" s="38" t="s">
        <v>11</v>
      </c>
      <c r="F119" s="39">
        <v>173</v>
      </c>
      <c r="G119" s="39"/>
      <c r="H119" s="44">
        <f t="shared" si="13"/>
        <v>0</v>
      </c>
    </row>
    <row r="120" spans="2:8" s="14" customFormat="1" ht="13.5" x14ac:dyDescent="0.25">
      <c r="B120" s="38">
        <v>12</v>
      </c>
      <c r="C120" s="40">
        <v>916241213</v>
      </c>
      <c r="D120" s="38" t="s">
        <v>52</v>
      </c>
      <c r="E120" s="38" t="s">
        <v>41</v>
      </c>
      <c r="F120" s="39">
        <f>50+4+37+4</f>
        <v>95</v>
      </c>
      <c r="G120" s="39"/>
      <c r="H120" s="44">
        <f>G120*F120</f>
        <v>0</v>
      </c>
    </row>
    <row r="121" spans="2:8" s="14" customFormat="1" ht="13.5" x14ac:dyDescent="0.25">
      <c r="B121" s="38"/>
      <c r="C121" s="40"/>
      <c r="D121" s="38" t="s">
        <v>165</v>
      </c>
      <c r="E121" s="38"/>
      <c r="F121" s="39"/>
      <c r="G121" s="39"/>
      <c r="H121" s="80"/>
    </row>
    <row r="122" spans="2:8" s="14" customFormat="1" ht="13.5" x14ac:dyDescent="0.25">
      <c r="B122" s="38">
        <v>13</v>
      </c>
      <c r="C122" s="40" t="s">
        <v>15</v>
      </c>
      <c r="D122" s="38" t="s">
        <v>76</v>
      </c>
      <c r="E122" s="38" t="s">
        <v>41</v>
      </c>
      <c r="F122" s="39">
        <v>95</v>
      </c>
      <c r="G122" s="39"/>
      <c r="H122" s="44">
        <f>G122*F122</f>
        <v>0</v>
      </c>
    </row>
    <row r="123" spans="2:8" s="14" customFormat="1" ht="13.5" x14ac:dyDescent="0.25">
      <c r="B123" s="38">
        <v>14</v>
      </c>
      <c r="C123" s="40"/>
      <c r="D123" s="38" t="s">
        <v>105</v>
      </c>
      <c r="E123" s="38" t="s">
        <v>41</v>
      </c>
      <c r="F123" s="39">
        <v>50</v>
      </c>
      <c r="G123" s="39"/>
      <c r="H123" s="44">
        <f>G123*F123</f>
        <v>0</v>
      </c>
    </row>
    <row r="124" spans="2:8" s="14" customFormat="1" ht="13.5" x14ac:dyDescent="0.25">
      <c r="B124" s="38">
        <v>15</v>
      </c>
      <c r="C124" s="40"/>
      <c r="D124" s="38" t="s">
        <v>106</v>
      </c>
      <c r="E124" s="38" t="s">
        <v>11</v>
      </c>
      <c r="F124" s="39">
        <v>18</v>
      </c>
      <c r="G124" s="39"/>
      <c r="H124" s="44">
        <f t="shared" si="13"/>
        <v>0</v>
      </c>
    </row>
    <row r="125" spans="2:8" s="14" customFormat="1" ht="13.5" x14ac:dyDescent="0.25">
      <c r="B125" s="38">
        <v>16</v>
      </c>
      <c r="C125" s="40"/>
      <c r="D125" s="38" t="s">
        <v>104</v>
      </c>
      <c r="E125" s="38" t="s">
        <v>14</v>
      </c>
      <c r="F125" s="39">
        <v>50</v>
      </c>
      <c r="G125" s="39"/>
      <c r="H125" s="44">
        <f t="shared" si="13"/>
        <v>0</v>
      </c>
    </row>
    <row r="126" spans="2:8" s="14" customFormat="1" ht="13.5" x14ac:dyDescent="0.25">
      <c r="B126" s="38">
        <v>17</v>
      </c>
      <c r="C126" s="40" t="s">
        <v>53</v>
      </c>
      <c r="D126" s="60" t="s">
        <v>102</v>
      </c>
      <c r="E126" s="38" t="s">
        <v>13</v>
      </c>
      <c r="F126" s="39">
        <v>1</v>
      </c>
      <c r="G126" s="39"/>
      <c r="H126" s="44">
        <f t="shared" si="13"/>
        <v>0</v>
      </c>
    </row>
    <row r="127" spans="2:8" s="14" customFormat="1" ht="13.5" x14ac:dyDescent="0.25">
      <c r="C127" s="22"/>
      <c r="D127" s="43"/>
      <c r="F127" s="23"/>
      <c r="G127" s="23"/>
      <c r="H127" s="42"/>
    </row>
    <row r="128" spans="2:8" s="14" customFormat="1" ht="13.5" x14ac:dyDescent="0.25">
      <c r="B128" s="24"/>
      <c r="C128" s="25"/>
      <c r="D128" s="24" t="s">
        <v>63</v>
      </c>
      <c r="E128" s="24"/>
      <c r="F128" s="26"/>
      <c r="G128" s="26"/>
      <c r="H128" s="27">
        <f>SUM(H129:H132)</f>
        <v>0</v>
      </c>
    </row>
    <row r="129" spans="2:8" s="14" customFormat="1" ht="13.5" x14ac:dyDescent="0.25">
      <c r="B129" s="38">
        <v>1</v>
      </c>
      <c r="C129" s="40">
        <v>936124112</v>
      </c>
      <c r="D129" s="38" t="s">
        <v>64</v>
      </c>
      <c r="E129" s="38" t="s">
        <v>16</v>
      </c>
      <c r="F129" s="39">
        <v>1</v>
      </c>
      <c r="G129" s="39"/>
      <c r="H129" s="44">
        <f>G129*F129</f>
        <v>0</v>
      </c>
    </row>
    <row r="130" spans="2:8" s="14" customFormat="1" ht="13.5" x14ac:dyDescent="0.25">
      <c r="B130" s="38">
        <v>2</v>
      </c>
      <c r="C130" s="40" t="s">
        <v>15</v>
      </c>
      <c r="D130" s="38" t="s">
        <v>108</v>
      </c>
      <c r="E130" s="38" t="s">
        <v>16</v>
      </c>
      <c r="F130" s="39">
        <v>1</v>
      </c>
      <c r="G130" s="39"/>
      <c r="H130" s="44">
        <f t="shared" ref="H130:H132" si="14">G130*F130</f>
        <v>0</v>
      </c>
    </row>
    <row r="131" spans="2:8" s="14" customFormat="1" ht="13.5" x14ac:dyDescent="0.25">
      <c r="B131" s="38">
        <v>3</v>
      </c>
      <c r="C131" s="40">
        <v>936104211</v>
      </c>
      <c r="D131" s="38" t="s">
        <v>65</v>
      </c>
      <c r="E131" s="38" t="s">
        <v>16</v>
      </c>
      <c r="F131" s="39">
        <v>2</v>
      </c>
      <c r="G131" s="39"/>
      <c r="H131" s="44">
        <f t="shared" si="14"/>
        <v>0</v>
      </c>
    </row>
    <row r="132" spans="2:8" s="14" customFormat="1" ht="13.5" x14ac:dyDescent="0.25">
      <c r="B132" s="38">
        <v>4</v>
      </c>
      <c r="C132" s="40" t="s">
        <v>15</v>
      </c>
      <c r="D132" s="38" t="s">
        <v>79</v>
      </c>
      <c r="E132" s="38" t="s">
        <v>16</v>
      </c>
      <c r="F132" s="39">
        <v>2</v>
      </c>
      <c r="G132" s="39"/>
      <c r="H132" s="44">
        <f t="shared" si="14"/>
        <v>0</v>
      </c>
    </row>
    <row r="133" spans="2:8" s="14" customFormat="1" ht="13.5" x14ac:dyDescent="0.25">
      <c r="C133" s="22"/>
      <c r="D133" s="43"/>
      <c r="F133" s="23"/>
      <c r="G133" s="23"/>
      <c r="H133" s="42"/>
    </row>
    <row r="134" spans="2:8" s="14" customFormat="1" ht="13.5" x14ac:dyDescent="0.25">
      <c r="B134" s="24"/>
      <c r="C134" s="25"/>
      <c r="D134" s="24" t="s">
        <v>25</v>
      </c>
      <c r="E134" s="24"/>
      <c r="F134" s="26"/>
      <c r="G134" s="26"/>
      <c r="H134" s="27">
        <f>SUM(H135:H136)</f>
        <v>0</v>
      </c>
    </row>
    <row r="135" spans="2:8" s="14" customFormat="1" ht="13.5" x14ac:dyDescent="0.25">
      <c r="B135" s="38">
        <v>1</v>
      </c>
      <c r="C135" s="40"/>
      <c r="D135" s="38" t="s">
        <v>54</v>
      </c>
      <c r="E135" s="38" t="s">
        <v>13</v>
      </c>
      <c r="F135" s="39">
        <v>1</v>
      </c>
      <c r="G135" s="39"/>
      <c r="H135" s="44">
        <f>G135*F135</f>
        <v>0</v>
      </c>
    </row>
    <row r="136" spans="2:8" s="14" customFormat="1" ht="13.5" x14ac:dyDescent="0.25">
      <c r="B136" s="38">
        <v>2</v>
      </c>
      <c r="C136" s="40"/>
      <c r="D136" s="38" t="s">
        <v>190</v>
      </c>
      <c r="E136" s="38" t="s">
        <v>10</v>
      </c>
      <c r="F136" s="39">
        <v>195</v>
      </c>
      <c r="G136" s="39"/>
      <c r="H136" s="44">
        <f t="shared" ref="H136" si="15">G136*F136</f>
        <v>0</v>
      </c>
    </row>
    <row r="138" spans="2:8" s="14" customFormat="1" ht="13.5" x14ac:dyDescent="0.25">
      <c r="B138" s="24"/>
      <c r="C138" s="25"/>
      <c r="D138" s="24"/>
      <c r="E138" s="24"/>
      <c r="F138" s="26"/>
      <c r="G138" s="26"/>
      <c r="H138" s="27"/>
    </row>
    <row r="139" spans="2:8" s="14" customFormat="1" ht="13.5" x14ac:dyDescent="0.25">
      <c r="B139" s="38"/>
      <c r="C139" s="40"/>
      <c r="D139" s="87"/>
      <c r="E139" s="38"/>
      <c r="F139" s="39"/>
      <c r="G139" s="39"/>
      <c r="H139" s="44"/>
    </row>
  </sheetData>
  <sheetProtection algorithmName="SHA-512" hashValue="jk2upJ5PuObPm/49+fH8wK0nA2qG91yO8I8+HpKx9jOas1UXsbvPKC58fTbydqvPU/lcnK5iN5nE8t9ZpcJ5HQ==" saltValue="ua1P5ymNsrq85+wNLEBRcQ==" spinCount="100000" sheet="1" formatCells="0" insertRows="0" insertHyperlinks="0" deleteRows="0" sort="0" autoFilter="0" pivotTables="0"/>
  <phoneticPr fontId="6" type="noConversion"/>
  <pageMargins left="0.51181102362204722" right="0.51181102362204722" top="0.98425196850393704" bottom="1.1023622047244095" header="0" footer="0.3937007874015748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B1:H39"/>
  <sheetViews>
    <sheetView view="pageBreakPreview" topLeftCell="A7" zoomScale="120" zoomScaleNormal="100" zoomScaleSheetLayoutView="120" workbookViewId="0">
      <selection activeCell="D36" sqref="D36"/>
    </sheetView>
  </sheetViews>
  <sheetFormatPr defaultColWidth="9.140625" defaultRowHeight="12.75" x14ac:dyDescent="0.2"/>
  <cols>
    <col min="1" max="1" width="7.42578125" style="2" customWidth="1"/>
    <col min="2" max="2" width="3.7109375" style="2" customWidth="1"/>
    <col min="3" max="3" width="9.140625" style="2"/>
    <col min="4" max="4" width="71.5703125" style="10" customWidth="1"/>
    <col min="5" max="5" width="6.85546875" style="2" bestFit="1" customWidth="1"/>
    <col min="6" max="7" width="9.140625" style="2"/>
    <col min="8" max="8" width="16.5703125" style="2" customWidth="1"/>
    <col min="9" max="9" width="2.28515625" style="2" customWidth="1"/>
    <col min="10" max="16384" width="9.140625" style="2"/>
  </cols>
  <sheetData>
    <row r="1" spans="2:8" ht="15.75" x14ac:dyDescent="0.2">
      <c r="B1" s="1" t="s">
        <v>180</v>
      </c>
      <c r="D1" s="3"/>
      <c r="E1" s="4" t="s">
        <v>27</v>
      </c>
      <c r="F1" s="47" t="s">
        <v>80</v>
      </c>
      <c r="G1" s="5"/>
      <c r="H1" s="5"/>
    </row>
    <row r="2" spans="2:8" x14ac:dyDescent="0.2">
      <c r="B2" s="6" t="s">
        <v>26</v>
      </c>
      <c r="C2" s="5"/>
      <c r="D2" s="7"/>
      <c r="E2" s="4" t="s">
        <v>0</v>
      </c>
      <c r="F2" s="100" t="s">
        <v>175</v>
      </c>
      <c r="G2" s="5"/>
      <c r="H2" s="5"/>
    </row>
    <row r="3" spans="2:8" ht="6" customHeight="1" thickBot="1" x14ac:dyDescent="0.25">
      <c r="B3" s="6"/>
      <c r="C3" s="5"/>
      <c r="D3" s="8"/>
      <c r="E3" s="5"/>
      <c r="F3" s="9"/>
      <c r="G3" s="5"/>
      <c r="H3" s="5"/>
    </row>
    <row r="4" spans="2:8" s="14" customFormat="1" ht="27.75" thickBot="1" x14ac:dyDescent="0.3">
      <c r="B4" s="12" t="s">
        <v>1</v>
      </c>
      <c r="C4" s="12" t="s">
        <v>2</v>
      </c>
      <c r="D4" s="12" t="s">
        <v>3</v>
      </c>
      <c r="E4" s="12" t="s">
        <v>4</v>
      </c>
      <c r="F4" s="13" t="s">
        <v>5</v>
      </c>
      <c r="G4" s="13" t="s">
        <v>6</v>
      </c>
      <c r="H4" s="12" t="s">
        <v>7</v>
      </c>
    </row>
    <row r="5" spans="2:8" s="14" customFormat="1" ht="13.5" x14ac:dyDescent="0.25">
      <c r="D5" s="15"/>
    </row>
    <row r="6" spans="2:8" s="14" customFormat="1" ht="13.5" x14ac:dyDescent="0.25">
      <c r="B6" s="17"/>
      <c r="C6" s="18"/>
      <c r="D6" s="19" t="s">
        <v>181</v>
      </c>
      <c r="E6" s="17"/>
      <c r="F6" s="20"/>
      <c r="G6" s="20"/>
      <c r="H6" s="21">
        <f>H8+H18+H34+H38</f>
        <v>0</v>
      </c>
    </row>
    <row r="7" spans="2:8" s="14" customFormat="1" ht="13.5" x14ac:dyDescent="0.25">
      <c r="C7" s="22"/>
      <c r="F7" s="23"/>
      <c r="G7" s="23"/>
    </row>
    <row r="8" spans="2:8" s="14" customFormat="1" ht="13.5" x14ac:dyDescent="0.25">
      <c r="B8" s="24"/>
      <c r="C8" s="25"/>
      <c r="D8" s="24" t="s">
        <v>30</v>
      </c>
      <c r="E8" s="24"/>
      <c r="F8" s="26"/>
      <c r="G8" s="26"/>
      <c r="H8" s="27">
        <f>SUM(H9:H16)</f>
        <v>0</v>
      </c>
    </row>
    <row r="9" spans="2:8" s="14" customFormat="1" ht="13.5" x14ac:dyDescent="0.25">
      <c r="B9" s="28">
        <v>1</v>
      </c>
      <c r="C9" s="29">
        <v>113106121</v>
      </c>
      <c r="D9" s="30" t="s">
        <v>33</v>
      </c>
      <c r="E9" s="31" t="s">
        <v>11</v>
      </c>
      <c r="F9" s="32">
        <v>96</v>
      </c>
      <c r="G9" s="33"/>
      <c r="H9" s="34">
        <f t="shared" ref="H9:H16" si="0">G9*F9</f>
        <v>0</v>
      </c>
    </row>
    <row r="10" spans="2:8" s="14" customFormat="1" ht="13.5" x14ac:dyDescent="0.25">
      <c r="B10" s="28"/>
      <c r="C10" s="29"/>
      <c r="D10" s="30">
        <v>96</v>
      </c>
      <c r="E10" s="31"/>
      <c r="F10" s="32"/>
      <c r="G10" s="33"/>
      <c r="H10" s="79"/>
    </row>
    <row r="11" spans="2:8" s="14" customFormat="1" ht="13.5" x14ac:dyDescent="0.25">
      <c r="B11" s="28">
        <v>2</v>
      </c>
      <c r="C11" s="29">
        <v>113107113</v>
      </c>
      <c r="D11" s="30" t="s">
        <v>32</v>
      </c>
      <c r="E11" s="31" t="s">
        <v>11</v>
      </c>
      <c r="F11" s="32">
        <v>96</v>
      </c>
      <c r="G11" s="33"/>
      <c r="H11" s="34">
        <f t="shared" si="0"/>
        <v>0</v>
      </c>
    </row>
    <row r="12" spans="2:8" s="14" customFormat="1" ht="13.5" x14ac:dyDescent="0.25">
      <c r="B12" s="28">
        <v>3</v>
      </c>
      <c r="C12" s="29">
        <v>113201111</v>
      </c>
      <c r="D12" s="30" t="s">
        <v>34</v>
      </c>
      <c r="E12" s="31" t="s">
        <v>41</v>
      </c>
      <c r="F12" s="32">
        <v>77</v>
      </c>
      <c r="G12" s="33"/>
      <c r="H12" s="34">
        <f t="shared" si="0"/>
        <v>0</v>
      </c>
    </row>
    <row r="13" spans="2:8" s="14" customFormat="1" ht="13.5" x14ac:dyDescent="0.25">
      <c r="B13" s="28">
        <v>4</v>
      </c>
      <c r="C13" s="29">
        <v>113201112</v>
      </c>
      <c r="D13" s="30" t="s">
        <v>35</v>
      </c>
      <c r="E13" s="31" t="s">
        <v>41</v>
      </c>
      <c r="F13" s="32">
        <v>5</v>
      </c>
      <c r="G13" s="33"/>
      <c r="H13" s="34">
        <f t="shared" si="0"/>
        <v>0</v>
      </c>
    </row>
    <row r="14" spans="2:8" s="14" customFormat="1" ht="13.5" x14ac:dyDescent="0.25">
      <c r="B14" s="35">
        <v>5</v>
      </c>
      <c r="C14" s="36">
        <v>162751117</v>
      </c>
      <c r="D14" s="35" t="s">
        <v>39</v>
      </c>
      <c r="E14" s="35" t="s">
        <v>9</v>
      </c>
      <c r="F14" s="37">
        <f>96*0.04+96*0.3+5+77*0.05*0.25+5*0.15*0.25</f>
        <v>38.79</v>
      </c>
      <c r="G14" s="37"/>
      <c r="H14" s="34">
        <f t="shared" si="0"/>
        <v>0</v>
      </c>
    </row>
    <row r="15" spans="2:8" s="48" customFormat="1" x14ac:dyDescent="0.25">
      <c r="B15" s="49"/>
      <c r="C15" s="50"/>
      <c r="D15" s="49" t="s">
        <v>170</v>
      </c>
      <c r="E15" s="49"/>
      <c r="F15" s="51"/>
      <c r="G15" s="51"/>
      <c r="H15" s="52"/>
    </row>
    <row r="16" spans="2:8" s="14" customFormat="1" ht="13.5" x14ac:dyDescent="0.25">
      <c r="B16" s="38">
        <v>6</v>
      </c>
      <c r="C16" s="40"/>
      <c r="D16" s="38" t="s">
        <v>96</v>
      </c>
      <c r="E16" s="38" t="s">
        <v>10</v>
      </c>
      <c r="F16" s="39">
        <f>F14*1.8</f>
        <v>69.822000000000003</v>
      </c>
      <c r="G16" s="39"/>
      <c r="H16" s="53">
        <f t="shared" si="0"/>
        <v>0</v>
      </c>
    </row>
    <row r="17" spans="2:8" s="14" customFormat="1" ht="13.5" x14ac:dyDescent="0.25">
      <c r="C17" s="22"/>
      <c r="D17" s="43"/>
      <c r="F17" s="23"/>
      <c r="G17" s="23"/>
      <c r="H17" s="42"/>
    </row>
    <row r="18" spans="2:8" s="14" customFormat="1" ht="13.5" x14ac:dyDescent="0.25">
      <c r="B18" s="24"/>
      <c r="C18" s="25"/>
      <c r="D18" s="24" t="s">
        <v>45</v>
      </c>
      <c r="E18" s="24"/>
      <c r="F18" s="26"/>
      <c r="G18" s="26"/>
      <c r="H18" s="27">
        <f>SUM(H19:H32)</f>
        <v>0</v>
      </c>
    </row>
    <row r="19" spans="2:8" s="14" customFormat="1" ht="13.5" x14ac:dyDescent="0.25">
      <c r="B19" s="38">
        <v>1</v>
      </c>
      <c r="C19" s="40">
        <v>122151102</v>
      </c>
      <c r="D19" s="38" t="s">
        <v>46</v>
      </c>
      <c r="E19" s="38" t="s">
        <v>9</v>
      </c>
      <c r="F19" s="39">
        <f>(125)*0.2</f>
        <v>25</v>
      </c>
      <c r="G19" s="39"/>
      <c r="H19" s="44">
        <f t="shared" ref="H19:H32" si="1">G19*F19</f>
        <v>0</v>
      </c>
    </row>
    <row r="20" spans="2:8" s="48" customFormat="1" ht="13.5" x14ac:dyDescent="0.25">
      <c r="B20" s="38"/>
      <c r="C20" s="50"/>
      <c r="D20" s="49" t="s">
        <v>171</v>
      </c>
      <c r="E20" s="49"/>
      <c r="F20" s="51"/>
      <c r="G20" s="51"/>
      <c r="H20" s="52"/>
    </row>
    <row r="21" spans="2:8" s="14" customFormat="1" ht="13.5" x14ac:dyDescent="0.25">
      <c r="B21" s="38">
        <v>2</v>
      </c>
      <c r="C21" s="40">
        <v>564651111</v>
      </c>
      <c r="D21" s="38" t="s">
        <v>47</v>
      </c>
      <c r="E21" s="38" t="s">
        <v>11</v>
      </c>
      <c r="F21" s="39">
        <v>125</v>
      </c>
      <c r="G21" s="39"/>
      <c r="H21" s="44">
        <f t="shared" si="1"/>
        <v>0</v>
      </c>
    </row>
    <row r="22" spans="2:8" s="54" customFormat="1" ht="13.5" x14ac:dyDescent="0.25">
      <c r="B22" s="38">
        <v>3</v>
      </c>
      <c r="C22" s="55">
        <v>919726124</v>
      </c>
      <c r="D22" s="58" t="s">
        <v>48</v>
      </c>
      <c r="E22" s="58" t="s">
        <v>11</v>
      </c>
      <c r="F22" s="59">
        <v>125</v>
      </c>
      <c r="G22" s="59"/>
      <c r="H22" s="57">
        <f t="shared" si="1"/>
        <v>0</v>
      </c>
    </row>
    <row r="23" spans="2:8" s="14" customFormat="1" ht="13.5" x14ac:dyDescent="0.25">
      <c r="B23" s="38">
        <v>4</v>
      </c>
      <c r="C23" s="40">
        <v>564761111</v>
      </c>
      <c r="D23" s="38" t="s">
        <v>49</v>
      </c>
      <c r="E23" s="38" t="s">
        <v>11</v>
      </c>
      <c r="F23" s="39">
        <v>125</v>
      </c>
      <c r="G23" s="39"/>
      <c r="H23" s="44">
        <f t="shared" si="1"/>
        <v>0</v>
      </c>
    </row>
    <row r="24" spans="2:8" s="14" customFormat="1" ht="13.5" x14ac:dyDescent="0.25">
      <c r="B24" s="38">
        <v>5</v>
      </c>
      <c r="C24" s="40">
        <v>564811111</v>
      </c>
      <c r="D24" s="38" t="s">
        <v>50</v>
      </c>
      <c r="E24" s="38" t="s">
        <v>11</v>
      </c>
      <c r="F24" s="39">
        <v>125</v>
      </c>
      <c r="G24" s="39"/>
      <c r="H24" s="44">
        <f t="shared" si="1"/>
        <v>0</v>
      </c>
    </row>
    <row r="25" spans="2:8" s="14" customFormat="1" ht="13.5" x14ac:dyDescent="0.25">
      <c r="B25" s="38">
        <v>6</v>
      </c>
      <c r="C25" s="40">
        <v>591411111</v>
      </c>
      <c r="D25" s="38" t="s">
        <v>51</v>
      </c>
      <c r="E25" s="38" t="s">
        <v>11</v>
      </c>
      <c r="F25" s="39">
        <v>125</v>
      </c>
      <c r="G25" s="39"/>
      <c r="H25" s="44">
        <f t="shared" si="1"/>
        <v>0</v>
      </c>
    </row>
    <row r="26" spans="2:8" s="14" customFormat="1" ht="13.5" x14ac:dyDescent="0.25">
      <c r="B26" s="38">
        <v>7</v>
      </c>
      <c r="C26" s="40" t="s">
        <v>15</v>
      </c>
      <c r="D26" s="38" t="s">
        <v>77</v>
      </c>
      <c r="E26" s="38" t="s">
        <v>11</v>
      </c>
      <c r="F26" s="39">
        <v>125</v>
      </c>
      <c r="G26" s="39"/>
      <c r="H26" s="44">
        <f t="shared" si="1"/>
        <v>0</v>
      </c>
    </row>
    <row r="27" spans="2:8" s="14" customFormat="1" ht="13.5" x14ac:dyDescent="0.25">
      <c r="B27" s="38">
        <v>8</v>
      </c>
      <c r="C27" s="40">
        <v>916241213</v>
      </c>
      <c r="D27" s="38" t="s">
        <v>52</v>
      </c>
      <c r="E27" s="38" t="s">
        <v>41</v>
      </c>
      <c r="F27" s="39">
        <v>7</v>
      </c>
      <c r="G27" s="39"/>
      <c r="H27" s="44">
        <f>G27*F27</f>
        <v>0</v>
      </c>
    </row>
    <row r="28" spans="2:8" s="14" customFormat="1" ht="13.5" x14ac:dyDescent="0.25">
      <c r="B28" s="38"/>
      <c r="C28" s="40"/>
      <c r="D28" s="38" t="s">
        <v>172</v>
      </c>
      <c r="E28" s="38"/>
      <c r="F28" s="39"/>
      <c r="G28" s="39"/>
      <c r="H28" s="80"/>
    </row>
    <row r="29" spans="2:8" s="14" customFormat="1" ht="13.5" x14ac:dyDescent="0.25">
      <c r="B29" s="38">
        <v>9</v>
      </c>
      <c r="C29" s="40" t="s">
        <v>15</v>
      </c>
      <c r="D29" s="38" t="s">
        <v>76</v>
      </c>
      <c r="E29" s="38" t="s">
        <v>41</v>
      </c>
      <c r="F29" s="39">
        <v>7</v>
      </c>
      <c r="G29" s="39"/>
      <c r="H29" s="44">
        <f>G29*F29</f>
        <v>0</v>
      </c>
    </row>
    <row r="30" spans="2:8" s="14" customFormat="1" ht="13.5" x14ac:dyDescent="0.25">
      <c r="B30" s="38">
        <v>10</v>
      </c>
      <c r="C30" s="40"/>
      <c r="D30" s="38" t="s">
        <v>105</v>
      </c>
      <c r="E30" s="38" t="s">
        <v>41</v>
      </c>
      <c r="F30" s="39">
        <v>150</v>
      </c>
      <c r="G30" s="39"/>
      <c r="H30" s="44">
        <f>G30*F30</f>
        <v>0</v>
      </c>
    </row>
    <row r="31" spans="2:8" s="14" customFormat="1" ht="27" x14ac:dyDescent="0.25">
      <c r="B31" s="38">
        <v>11</v>
      </c>
      <c r="C31" s="40"/>
      <c r="D31" s="60" t="s">
        <v>107</v>
      </c>
      <c r="E31" s="38" t="s">
        <v>11</v>
      </c>
      <c r="F31" s="39">
        <v>3</v>
      </c>
      <c r="G31" s="39"/>
      <c r="H31" s="44">
        <f t="shared" si="1"/>
        <v>0</v>
      </c>
    </row>
    <row r="32" spans="2:8" s="14" customFormat="1" ht="13.5" x14ac:dyDescent="0.25">
      <c r="B32" s="38">
        <v>12</v>
      </c>
      <c r="C32" s="40" t="s">
        <v>53</v>
      </c>
      <c r="D32" s="60" t="s">
        <v>102</v>
      </c>
      <c r="E32" s="38" t="s">
        <v>13</v>
      </c>
      <c r="F32" s="39">
        <v>1</v>
      </c>
      <c r="G32" s="39"/>
      <c r="H32" s="44">
        <f t="shared" si="1"/>
        <v>0</v>
      </c>
    </row>
    <row r="33" spans="2:8" s="14" customFormat="1" ht="13.5" x14ac:dyDescent="0.25">
      <c r="C33" s="22"/>
      <c r="D33" s="43"/>
      <c r="F33" s="23"/>
      <c r="G33" s="23"/>
      <c r="H33" s="42"/>
    </row>
    <row r="34" spans="2:8" s="14" customFormat="1" ht="13.5" x14ac:dyDescent="0.25">
      <c r="B34" s="24"/>
      <c r="C34" s="25"/>
      <c r="D34" s="24" t="s">
        <v>25</v>
      </c>
      <c r="E34" s="24"/>
      <c r="F34" s="26"/>
      <c r="G34" s="26"/>
      <c r="H34" s="27">
        <f>SUM(H35:H36)</f>
        <v>0</v>
      </c>
    </row>
    <row r="35" spans="2:8" s="14" customFormat="1" ht="13.5" x14ac:dyDescent="0.25">
      <c r="B35" s="38">
        <v>1</v>
      </c>
      <c r="C35" s="40"/>
      <c r="D35" s="38" t="s">
        <v>54</v>
      </c>
      <c r="E35" s="38" t="s">
        <v>13</v>
      </c>
      <c r="F35" s="39">
        <v>1</v>
      </c>
      <c r="G35" s="39"/>
      <c r="H35" s="44">
        <f>G35*F35</f>
        <v>0</v>
      </c>
    </row>
    <row r="36" spans="2:8" s="14" customFormat="1" ht="13.5" x14ac:dyDescent="0.25">
      <c r="B36" s="38">
        <v>2</v>
      </c>
      <c r="C36" s="40"/>
      <c r="D36" s="38" t="s">
        <v>189</v>
      </c>
      <c r="E36" s="38" t="s">
        <v>10</v>
      </c>
      <c r="F36" s="39">
        <v>85</v>
      </c>
      <c r="G36" s="39"/>
      <c r="H36" s="44">
        <f t="shared" ref="H36" si="2">G36*F36</f>
        <v>0</v>
      </c>
    </row>
    <row r="38" spans="2:8" s="14" customFormat="1" ht="13.5" x14ac:dyDescent="0.25">
      <c r="B38" s="24"/>
      <c r="C38" s="25"/>
      <c r="D38" s="24"/>
      <c r="E38" s="24"/>
      <c r="F38" s="26"/>
      <c r="G38" s="26"/>
      <c r="H38" s="27"/>
    </row>
    <row r="39" spans="2:8" s="14" customFormat="1" ht="13.5" x14ac:dyDescent="0.25">
      <c r="B39" s="38"/>
      <c r="C39" s="40"/>
      <c r="D39" s="87"/>
      <c r="E39" s="38"/>
      <c r="F39" s="39"/>
      <c r="G39" s="39"/>
      <c r="H39" s="44"/>
    </row>
  </sheetData>
  <sheetProtection algorithmName="SHA-512" hashValue="jk2upJ5PuObPm/49+fH8wK0nA2qG91yO8I8+HpKx9jOas1UXsbvPKC58fTbydqvPU/lcnK5iN5nE8t9ZpcJ5HQ==" saltValue="ua1P5ymNsrq85+wNLEBRcQ==" spinCount="100000" sheet="1" formatCells="0" insertRows="0" insertHyperlinks="0" deleteRows="0" sort="0" autoFilter="0" pivotTables="0"/>
  <pageMargins left="0.51181102362204722" right="0.51181102362204722" top="0.98425196850393704" bottom="1.1023622047244095" header="0" footer="0.3937007874015748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6</vt:i4>
      </vt:variant>
    </vt:vector>
  </HeadingPairs>
  <TitlesOfParts>
    <vt:vector size="10" baseType="lpstr">
      <vt:lpstr>rekapitulace</vt:lpstr>
      <vt:lpstr>etapa2-SO 01</vt:lpstr>
      <vt:lpstr>etapa2-SO 02</vt:lpstr>
      <vt:lpstr>etapa3-SO 01</vt:lpstr>
      <vt:lpstr>'etapa2-SO 01'!Názvy_tisku</vt:lpstr>
      <vt:lpstr>'etapa2-SO 02'!Názvy_tisku</vt:lpstr>
      <vt:lpstr>'etapa3-SO 01'!Názvy_tisku</vt:lpstr>
      <vt:lpstr>rekapitulace!Názvy_tisku</vt:lpstr>
      <vt:lpstr>'etapa2-SO 01'!Oblast_tisku</vt:lpstr>
      <vt:lpstr>rekapitulace!Oblast_tisku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Kristýna</dc:creator>
  <cp:lastModifiedBy>Hanáková Diana</cp:lastModifiedBy>
  <cp:lastPrinted>2023-02-22T10:45:45Z</cp:lastPrinted>
  <dcterms:created xsi:type="dcterms:W3CDTF">2019-08-19T13:27:57Z</dcterms:created>
  <dcterms:modified xsi:type="dcterms:W3CDTF">2024-04-22T07:51:42Z</dcterms:modified>
</cp:coreProperties>
</file>