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akázky\2024\MěÚ\vstup do podloubí\"/>
    </mc:Choice>
  </mc:AlternateContent>
  <bookViews>
    <workbookView xWindow="0" yWindow="0" windowWidth="23040" windowHeight="8088"/>
  </bookViews>
  <sheets>
    <sheet name="Rekapitulace stavby" sheetId="1" r:id="rId1"/>
    <sheet name="SO 01 - Rampa" sheetId="2" r:id="rId2"/>
    <sheet name="SO 02 - Kanalizace" sheetId="3" state="hidden" r:id="rId3"/>
    <sheet name="VRN - Vedlejší a ostatní ..." sheetId="4" r:id="rId4"/>
    <sheet name="Seznam figur" sheetId="5" r:id="rId5"/>
  </sheets>
  <definedNames>
    <definedName name="_xlnm._FilterDatabase" localSheetId="1" hidden="1">'SO 01 - Rampa'!$C$133:$K$397</definedName>
    <definedName name="_xlnm._FilterDatabase" localSheetId="2" hidden="1">'SO 02 - Kanalizace'!$C$124:$K$213</definedName>
    <definedName name="_xlnm._FilterDatabase" localSheetId="3" hidden="1">'VRN - Vedlejší a ostatní ...'!$C$119:$K$129</definedName>
    <definedName name="_xlnm.Print_Titles" localSheetId="0">'Rekapitulace stavby'!$92:$92</definedName>
    <definedName name="_xlnm.Print_Titles" localSheetId="4">'Seznam figur'!$9:$9</definedName>
    <definedName name="_xlnm.Print_Titles" localSheetId="1">'SO 01 - Rampa'!$133:$133</definedName>
    <definedName name="_xlnm.Print_Titles" localSheetId="2">'SO 02 - Kanalizace'!$124:$124</definedName>
    <definedName name="_xlnm.Print_Titles" localSheetId="3">'VRN - Vedlejší a ostatní ...'!$119:$119</definedName>
    <definedName name="_xlnm.Print_Area" localSheetId="0">'Rekapitulace stavby'!$D$4:$AO$76,'Rekapitulace stavby'!$C$82:$AQ$98</definedName>
    <definedName name="_xlnm.Print_Area" localSheetId="4">'Seznam figur'!$C$4:$G$122</definedName>
    <definedName name="_xlnm.Print_Area" localSheetId="1">'SO 01 - Rampa'!$C$4:$J$76,'SO 01 - Rampa'!$C$82:$J$115,'SO 01 - Rampa'!$C$121:$K$397</definedName>
    <definedName name="_xlnm.Print_Area" localSheetId="2">'SO 02 - Kanalizace'!$C$4:$J$76,'SO 02 - Kanalizace'!$C$82:$J$106,'SO 02 - Kanalizace'!$C$112:$K$213</definedName>
    <definedName name="_xlnm.Print_Area" localSheetId="3">'VRN - Vedlejší a ostatní ...'!$C$4:$J$76,'VRN - Vedlejší a ostatní ...'!$C$82:$J$101,'VRN - Vedlejší a ostatní ...'!$C$107:$K$129</definedName>
  </definedNames>
  <calcPr calcId="162913"/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/>
  <c r="BI129" i="4"/>
  <c r="BH129" i="4"/>
  <c r="BG129" i="4"/>
  <c r="BF129" i="4"/>
  <c r="T129" i="4"/>
  <c r="T128" i="4"/>
  <c r="R129" i="4"/>
  <c r="R128" i="4"/>
  <c r="P129" i="4"/>
  <c r="P128" i="4"/>
  <c r="BI127" i="4"/>
  <c r="BH127" i="4"/>
  <c r="BG127" i="4"/>
  <c r="BF127" i="4"/>
  <c r="T127" i="4"/>
  <c r="T126" i="4"/>
  <c r="R127" i="4"/>
  <c r="R126" i="4"/>
  <c r="P127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92" i="4"/>
  <c r="J17" i="4"/>
  <c r="J12" i="4"/>
  <c r="J89" i="4"/>
  <c r="E7" i="4"/>
  <c r="E110" i="4" s="1"/>
  <c r="J37" i="3"/>
  <c r="J36" i="3"/>
  <c r="AY96" i="1"/>
  <c r="J35" i="3"/>
  <c r="AX96" i="1"/>
  <c r="BI213" i="3"/>
  <c r="BH213" i="3"/>
  <c r="BG213" i="3"/>
  <c r="BF213" i="3"/>
  <c r="T213" i="3"/>
  <c r="T212" i="3"/>
  <c r="R213" i="3"/>
  <c r="R212" i="3"/>
  <c r="P213" i="3"/>
  <c r="P212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T156" i="3"/>
  <c r="R157" i="3"/>
  <c r="R156" i="3"/>
  <c r="P157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J17" i="3"/>
  <c r="J12" i="3"/>
  <c r="J119" i="3"/>
  <c r="E7" i="3"/>
  <c r="E115" i="3" s="1"/>
  <c r="J37" i="2"/>
  <c r="J36" i="2"/>
  <c r="AY95" i="1"/>
  <c r="J35" i="2"/>
  <c r="AX95" i="1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79" i="2"/>
  <c r="BH379" i="2"/>
  <c r="BG379" i="2"/>
  <c r="BF379" i="2"/>
  <c r="T379" i="2"/>
  <c r="R379" i="2"/>
  <c r="P379" i="2"/>
  <c r="P371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T371" i="2" s="1"/>
  <c r="R374" i="2"/>
  <c r="P374" i="2"/>
  <c r="BI372" i="2"/>
  <c r="BH372" i="2"/>
  <c r="BG372" i="2"/>
  <c r="BF372" i="2"/>
  <c r="T372" i="2"/>
  <c r="R372" i="2"/>
  <c r="R371" i="2" s="1"/>
  <c r="P372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T307" i="2"/>
  <c r="R308" i="2"/>
  <c r="R307" i="2"/>
  <c r="P308" i="2"/>
  <c r="P307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J131" i="2"/>
  <c r="J130" i="2"/>
  <c r="F130" i="2"/>
  <c r="F128" i="2"/>
  <c r="E126" i="2"/>
  <c r="J92" i="2"/>
  <c r="J91" i="2"/>
  <c r="F91" i="2"/>
  <c r="F89" i="2"/>
  <c r="E87" i="2"/>
  <c r="J18" i="2"/>
  <c r="E18" i="2"/>
  <c r="F92" i="2"/>
  <c r="J17" i="2"/>
  <c r="J12" i="2"/>
  <c r="J89" i="2"/>
  <c r="E7" i="2"/>
  <c r="E124" i="2"/>
  <c r="L90" i="1"/>
  <c r="AM90" i="1"/>
  <c r="AM89" i="1"/>
  <c r="L89" i="1"/>
  <c r="AM87" i="1"/>
  <c r="L87" i="1"/>
  <c r="L85" i="1"/>
  <c r="L84" i="1"/>
  <c r="J395" i="2"/>
  <c r="BK376" i="2"/>
  <c r="BK367" i="2"/>
  <c r="J342" i="2"/>
  <c r="BK323" i="2"/>
  <c r="J298" i="2"/>
  <c r="BK294" i="2"/>
  <c r="J274" i="2"/>
  <c r="J252" i="2"/>
  <c r="J230" i="2"/>
  <c r="J220" i="2"/>
  <c r="J160" i="2"/>
  <c r="J150" i="2"/>
  <c r="BK395" i="2"/>
  <c r="J374" i="2"/>
  <c r="J351" i="2"/>
  <c r="J321" i="2"/>
  <c r="BK315" i="2"/>
  <c r="BK298" i="2"/>
  <c r="J280" i="2"/>
  <c r="BK259" i="2"/>
  <c r="BK238" i="2"/>
  <c r="J222" i="2"/>
  <c r="BK193" i="2"/>
  <c r="BK163" i="2"/>
  <c r="J376" i="2"/>
  <c r="BK351" i="2"/>
  <c r="J334" i="2"/>
  <c r="BK301" i="2"/>
  <c r="J282" i="2"/>
  <c r="J250" i="2"/>
  <c r="BK242" i="2"/>
  <c r="BK232" i="2"/>
  <c r="BK206" i="2"/>
  <c r="BK183" i="2"/>
  <c r="J163" i="2"/>
  <c r="BK393" i="2"/>
  <c r="J367" i="2"/>
  <c r="J357" i="2"/>
  <c r="BK345" i="2"/>
  <c r="BK327" i="2"/>
  <c r="J315" i="2"/>
  <c r="BK308" i="2"/>
  <c r="BK280" i="2"/>
  <c r="BK266" i="2"/>
  <c r="BK252" i="2"/>
  <c r="J246" i="2"/>
  <c r="J238" i="2"/>
  <c r="J215" i="2"/>
  <c r="J201" i="2"/>
  <c r="J183" i="2"/>
  <c r="J157" i="2"/>
  <c r="BK204" i="3"/>
  <c r="J191" i="3"/>
  <c r="BK185" i="3"/>
  <c r="BK162" i="3"/>
  <c r="BK154" i="3"/>
  <c r="J128" i="3"/>
  <c r="BK201" i="3"/>
  <c r="BK191" i="3"/>
  <c r="J180" i="3"/>
  <c r="J166" i="3"/>
  <c r="BK131" i="3"/>
  <c r="J201" i="3"/>
  <c r="J190" i="3"/>
  <c r="BK177" i="3"/>
  <c r="BK164" i="3"/>
  <c r="BK152" i="3"/>
  <c r="J139" i="3"/>
  <c r="J131" i="3"/>
  <c r="BK207" i="3"/>
  <c r="BK188" i="3"/>
  <c r="BK176" i="3"/>
  <c r="J164" i="3"/>
  <c r="J147" i="3"/>
  <c r="J125" i="4"/>
  <c r="J127" i="4"/>
  <c r="BK124" i="4"/>
  <c r="J396" i="2"/>
  <c r="J370" i="2"/>
  <c r="J345" i="2"/>
  <c r="BK338" i="2"/>
  <c r="J317" i="2"/>
  <c r="J284" i="2"/>
  <c r="BK257" i="2"/>
  <c r="J232" i="2"/>
  <c r="BK222" i="2"/>
  <c r="BK177" i="2"/>
  <c r="J152" i="2"/>
  <c r="BK140" i="2"/>
  <c r="J394" i="2"/>
  <c r="BK364" i="2"/>
  <c r="J329" i="2"/>
  <c r="J319" i="2"/>
  <c r="J300" i="2"/>
  <c r="BK291" i="2"/>
  <c r="J266" i="2"/>
  <c r="J240" i="2"/>
  <c r="BK230" i="2"/>
  <c r="BK200" i="2"/>
  <c r="BK168" i="2"/>
  <c r="BK152" i="2"/>
  <c r="J372" i="2"/>
  <c r="BK350" i="2"/>
  <c r="BK329" i="2"/>
  <c r="BK317" i="2"/>
  <c r="J291" i="2"/>
  <c r="BK277" i="2"/>
  <c r="BK248" i="2"/>
  <c r="J236" i="2"/>
  <c r="BK215" i="2"/>
  <c r="J193" i="2"/>
  <c r="J168" i="2"/>
  <c r="J140" i="2"/>
  <c r="BK374" i="2"/>
  <c r="J364" i="2"/>
  <c r="BK347" i="2"/>
  <c r="BK332" i="2"/>
  <c r="BK319" i="2"/>
  <c r="J301" i="2"/>
  <c r="J268" i="2"/>
  <c r="BK250" i="2"/>
  <c r="J242" i="2"/>
  <c r="J228" i="2"/>
  <c r="BK216" i="2"/>
  <c r="J206" i="2"/>
  <c r="BK174" i="2"/>
  <c r="J141" i="2"/>
  <c r="J195" i="3"/>
  <c r="BK189" i="3"/>
  <c r="BK181" i="3"/>
  <c r="J161" i="3"/>
  <c r="BK149" i="3"/>
  <c r="BK205" i="3"/>
  <c r="J189" i="3"/>
  <c r="BK175" i="3"/>
  <c r="J143" i="3"/>
  <c r="BK128" i="3"/>
  <c r="J200" i="3"/>
  <c r="J192" i="3"/>
  <c r="J174" i="3"/>
  <c r="BK166" i="3"/>
  <c r="J154" i="3"/>
  <c r="BK147" i="3"/>
  <c r="J136" i="3"/>
  <c r="J208" i="3"/>
  <c r="BK193" i="3"/>
  <c r="J179" i="3"/>
  <c r="J175" i="3"/>
  <c r="J162" i="3"/>
  <c r="BK138" i="3"/>
  <c r="J124" i="4"/>
  <c r="J393" i="2"/>
  <c r="BK372" i="2"/>
  <c r="J347" i="2"/>
  <c r="J336" i="2"/>
  <c r="J296" i="2"/>
  <c r="J277" i="2"/>
  <c r="J254" i="2"/>
  <c r="BK228" i="2"/>
  <c r="J213" i="2"/>
  <c r="BK155" i="2"/>
  <c r="BK141" i="2"/>
  <c r="J379" i="2"/>
  <c r="BK359" i="2"/>
  <c r="BK325" i="2"/>
  <c r="J308" i="2"/>
  <c r="BK296" i="2"/>
  <c r="BK274" i="2"/>
  <c r="BK236" i="2"/>
  <c r="J218" i="2"/>
  <c r="J176" i="2"/>
  <c r="BK161" i="2"/>
  <c r="BK370" i="2"/>
  <c r="J338" i="2"/>
  <c r="J327" i="2"/>
  <c r="BK311" i="2"/>
  <c r="BK284" i="2"/>
  <c r="J270" i="2"/>
  <c r="BK246" i="2"/>
  <c r="J226" i="2"/>
  <c r="J199" i="2"/>
  <c r="BK176" i="2"/>
  <c r="J155" i="2"/>
  <c r="J369" i="2"/>
  <c r="J359" i="2"/>
  <c r="J350" i="2"/>
  <c r="BK336" i="2"/>
  <c r="J323" i="2"/>
  <c r="BK313" i="2"/>
  <c r="BK300" i="2"/>
  <c r="J257" i="2"/>
  <c r="BK244" i="2"/>
  <c r="BK220" i="2"/>
  <c r="J209" i="2"/>
  <c r="BK199" i="2"/>
  <c r="BK160" i="2"/>
  <c r="BK213" i="3"/>
  <c r="BK192" i="3"/>
  <c r="BK187" i="3"/>
  <c r="BK179" i="3"/>
  <c r="J152" i="3"/>
  <c r="BK136" i="3"/>
  <c r="BK200" i="3"/>
  <c r="J176" i="3"/>
  <c r="J138" i="3"/>
  <c r="BK208" i="3"/>
  <c r="BK195" i="3"/>
  <c r="BK178" i="3"/>
  <c r="BK171" i="3"/>
  <c r="J157" i="3"/>
  <c r="BK151" i="3"/>
  <c r="J137" i="3"/>
  <c r="J213" i="3"/>
  <c r="J198" i="3"/>
  <c r="J181" i="3"/>
  <c r="J177" i="3"/>
  <c r="BK173" i="3"/>
  <c r="BK143" i="3"/>
  <c r="BK127" i="4"/>
  <c r="J123" i="4"/>
  <c r="J129" i="4"/>
  <c r="BK396" i="2"/>
  <c r="BK379" i="2"/>
  <c r="BK357" i="2"/>
  <c r="BK334" i="2"/>
  <c r="J297" i="2"/>
  <c r="BK282" i="2"/>
  <c r="BK270" i="2"/>
  <c r="J244" i="2"/>
  <c r="BK226" i="2"/>
  <c r="BK201" i="2"/>
  <c r="BK150" i="2"/>
  <c r="J137" i="2"/>
  <c r="BK369" i="2"/>
  <c r="J332" i="2"/>
  <c r="J313" i="2"/>
  <c r="BK297" i="2"/>
  <c r="BK272" i="2"/>
  <c r="BK254" i="2"/>
  <c r="BK234" i="2"/>
  <c r="BK209" i="2"/>
  <c r="J174" i="2"/>
  <c r="BK394" i="2"/>
  <c r="BK342" i="2"/>
  <c r="J325" i="2"/>
  <c r="J294" i="2"/>
  <c r="BK268" i="2"/>
  <c r="J234" i="2"/>
  <c r="J216" i="2"/>
  <c r="J177" i="2"/>
  <c r="BK157" i="2"/>
  <c r="AS94" i="1"/>
  <c r="BK321" i="2"/>
  <c r="J311" i="2"/>
  <c r="J272" i="2"/>
  <c r="J259" i="2"/>
  <c r="J248" i="2"/>
  <c r="BK240" i="2"/>
  <c r="BK218" i="2"/>
  <c r="BK213" i="2"/>
  <c r="J200" i="2"/>
  <c r="J161" i="2"/>
  <c r="BK137" i="2"/>
  <c r="J193" i="3"/>
  <c r="J188" i="3"/>
  <c r="BK180" i="3"/>
  <c r="BK157" i="3"/>
  <c r="BK139" i="3"/>
  <c r="J204" i="3"/>
  <c r="BK198" i="3"/>
  <c r="J187" i="3"/>
  <c r="J171" i="3"/>
  <c r="J133" i="3"/>
  <c r="J207" i="3"/>
  <c r="J185" i="3"/>
  <c r="J173" i="3"/>
  <c r="BK161" i="3"/>
  <c r="J149" i="3"/>
  <c r="BK133" i="3"/>
  <c r="J205" i="3"/>
  <c r="BK190" i="3"/>
  <c r="J178" i="3"/>
  <c r="BK174" i="3"/>
  <c r="J151" i="3"/>
  <c r="BK137" i="3"/>
  <c r="BK129" i="4"/>
  <c r="BK123" i="4"/>
  <c r="BK125" i="4"/>
  <c r="R136" i="2" l="1"/>
  <c r="BK159" i="2"/>
  <c r="J159" i="2"/>
  <c r="J99" i="2" s="1"/>
  <c r="P208" i="2"/>
  <c r="R217" i="2"/>
  <c r="T256" i="2"/>
  <c r="T265" i="2"/>
  <c r="P276" i="2"/>
  <c r="BK293" i="2"/>
  <c r="J293" i="2"/>
  <c r="J105" i="2" s="1"/>
  <c r="P310" i="2"/>
  <c r="P322" i="2"/>
  <c r="T328" i="2"/>
  <c r="R337" i="2"/>
  <c r="R358" i="2"/>
  <c r="T392" i="2"/>
  <c r="BK127" i="3"/>
  <c r="BK126" i="3" s="1"/>
  <c r="BK125" i="3" s="1"/>
  <c r="J125" i="3" s="1"/>
  <c r="J96" i="3" s="1"/>
  <c r="R160" i="3"/>
  <c r="P163" i="3"/>
  <c r="T170" i="3"/>
  <c r="T194" i="3"/>
  <c r="BK203" i="3"/>
  <c r="J203" i="3"/>
  <c r="J104" i="3" s="1"/>
  <c r="BK122" i="4"/>
  <c r="BK136" i="2"/>
  <c r="J136" i="2"/>
  <c r="J98" i="2" s="1"/>
  <c r="R159" i="2"/>
  <c r="R208" i="2"/>
  <c r="P217" i="2"/>
  <c r="R256" i="2"/>
  <c r="P265" i="2"/>
  <c r="T276" i="2"/>
  <c r="R293" i="2"/>
  <c r="BK310" i="2"/>
  <c r="BK322" i="2"/>
  <c r="J322" i="2"/>
  <c r="J109" i="2"/>
  <c r="P328" i="2"/>
  <c r="P337" i="2"/>
  <c r="T358" i="2"/>
  <c r="R392" i="2"/>
  <c r="R127" i="3"/>
  <c r="P160" i="3"/>
  <c r="R163" i="3"/>
  <c r="BK170" i="3"/>
  <c r="J170" i="3" s="1"/>
  <c r="J102" i="3" s="1"/>
  <c r="P194" i="3"/>
  <c r="R203" i="3"/>
  <c r="R122" i="4"/>
  <c r="R121" i="4" s="1"/>
  <c r="R120" i="4" s="1"/>
  <c r="P136" i="2"/>
  <c r="T159" i="2"/>
  <c r="T208" i="2"/>
  <c r="T217" i="2"/>
  <c r="P256" i="2"/>
  <c r="R265" i="2"/>
  <c r="BK276" i="2"/>
  <c r="J276" i="2"/>
  <c r="J104" i="2"/>
  <c r="P293" i="2"/>
  <c r="R310" i="2"/>
  <c r="R322" i="2"/>
  <c r="R309" i="2" s="1"/>
  <c r="R328" i="2"/>
  <c r="BK337" i="2"/>
  <c r="J337" i="2"/>
  <c r="J111" i="2"/>
  <c r="BK358" i="2"/>
  <c r="J358" i="2" s="1"/>
  <c r="J112" i="2" s="1"/>
  <c r="BK392" i="2"/>
  <c r="J392" i="2" s="1"/>
  <c r="J114" i="2" s="1"/>
  <c r="T127" i="3"/>
  <c r="T160" i="3"/>
  <c r="T163" i="3"/>
  <c r="R170" i="3"/>
  <c r="R194" i="3"/>
  <c r="P203" i="3"/>
  <c r="T122" i="4"/>
  <c r="T121" i="4" s="1"/>
  <c r="T120" i="4" s="1"/>
  <c r="T136" i="2"/>
  <c r="P159" i="2"/>
  <c r="BK208" i="2"/>
  <c r="J208" i="2"/>
  <c r="J100" i="2"/>
  <c r="BK217" i="2"/>
  <c r="J217" i="2" s="1"/>
  <c r="J101" i="2" s="1"/>
  <c r="BK256" i="2"/>
  <c r="J256" i="2" s="1"/>
  <c r="J102" i="2" s="1"/>
  <c r="BK265" i="2"/>
  <c r="J265" i="2"/>
  <c r="J103" i="2" s="1"/>
  <c r="R276" i="2"/>
  <c r="T293" i="2"/>
  <c r="T310" i="2"/>
  <c r="T322" i="2"/>
  <c r="BK328" i="2"/>
  <c r="J328" i="2"/>
  <c r="J110" i="2"/>
  <c r="T337" i="2"/>
  <c r="P358" i="2"/>
  <c r="P392" i="2"/>
  <c r="P127" i="3"/>
  <c r="BK160" i="3"/>
  <c r="J160" i="3" s="1"/>
  <c r="J100" i="3" s="1"/>
  <c r="BK163" i="3"/>
  <c r="J163" i="3" s="1"/>
  <c r="J101" i="3" s="1"/>
  <c r="P170" i="3"/>
  <c r="BK194" i="3"/>
  <c r="J194" i="3" s="1"/>
  <c r="J103" i="3" s="1"/>
  <c r="T203" i="3"/>
  <c r="P122" i="4"/>
  <c r="P121" i="4" s="1"/>
  <c r="P120" i="4" s="1"/>
  <c r="AU97" i="1" s="1"/>
  <c r="BK212" i="3"/>
  <c r="J212" i="3" s="1"/>
  <c r="J105" i="3" s="1"/>
  <c r="BK156" i="3"/>
  <c r="J156" i="3"/>
  <c r="J99" i="3" s="1"/>
  <c r="BK126" i="4"/>
  <c r="J126" i="4"/>
  <c r="J99" i="4"/>
  <c r="BK128" i="4"/>
  <c r="J128" i="4" s="1"/>
  <c r="J100" i="4" s="1"/>
  <c r="BK307" i="2"/>
  <c r="J307" i="2" s="1"/>
  <c r="J106" i="2" s="1"/>
  <c r="BK371" i="2"/>
  <c r="J371" i="2"/>
  <c r="J113" i="2" s="1"/>
  <c r="E85" i="4"/>
  <c r="F117" i="4"/>
  <c r="J114" i="4"/>
  <c r="BE124" i="4"/>
  <c r="BE127" i="4"/>
  <c r="BE123" i="4"/>
  <c r="BE125" i="4"/>
  <c r="BE129" i="4"/>
  <c r="J89" i="3"/>
  <c r="F92" i="3"/>
  <c r="BE128" i="3"/>
  <c r="BE131" i="3"/>
  <c r="BE133" i="3"/>
  <c r="BE152" i="3"/>
  <c r="BE157" i="3"/>
  <c r="BE166" i="3"/>
  <c r="BE180" i="3"/>
  <c r="BE188" i="3"/>
  <c r="BE191" i="3"/>
  <c r="BE201" i="3"/>
  <c r="J310" i="2"/>
  <c r="J108" i="2"/>
  <c r="BE161" i="3"/>
  <c r="BE179" i="3"/>
  <c r="BE185" i="3"/>
  <c r="BE190" i="3"/>
  <c r="BE192" i="3"/>
  <c r="BE195" i="3"/>
  <c r="BE204" i="3"/>
  <c r="E85" i="3"/>
  <c r="BE136" i="3"/>
  <c r="BE138" i="3"/>
  <c r="BE147" i="3"/>
  <c r="BE149" i="3"/>
  <c r="BE151" i="3"/>
  <c r="BE154" i="3"/>
  <c r="BE162" i="3"/>
  <c r="BE173" i="3"/>
  <c r="BE174" i="3"/>
  <c r="BE175" i="3"/>
  <c r="BE176" i="3"/>
  <c r="BE178" i="3"/>
  <c r="BE181" i="3"/>
  <c r="BE187" i="3"/>
  <c r="BE193" i="3"/>
  <c r="BE207" i="3"/>
  <c r="BE137" i="3"/>
  <c r="BE139" i="3"/>
  <c r="BE143" i="3"/>
  <c r="BE164" i="3"/>
  <c r="BE171" i="3"/>
  <c r="BE177" i="3"/>
  <c r="BE189" i="3"/>
  <c r="BE198" i="3"/>
  <c r="BE200" i="3"/>
  <c r="BE205" i="3"/>
  <c r="BE208" i="3"/>
  <c r="BE213" i="3"/>
  <c r="J128" i="2"/>
  <c r="BE150" i="2"/>
  <c r="BE152" i="2"/>
  <c r="BE155" i="2"/>
  <c r="BE183" i="2"/>
  <c r="BE222" i="2"/>
  <c r="BE230" i="2"/>
  <c r="BE232" i="2"/>
  <c r="BE268" i="2"/>
  <c r="BE274" i="2"/>
  <c r="BE291" i="2"/>
  <c r="BE296" i="2"/>
  <c r="BE298" i="2"/>
  <c r="BE325" i="2"/>
  <c r="BE342" i="2"/>
  <c r="BE350" i="2"/>
  <c r="BE359" i="2"/>
  <c r="BE364" i="2"/>
  <c r="BE376" i="2"/>
  <c r="E85" i="2"/>
  <c r="F131" i="2"/>
  <c r="BE137" i="2"/>
  <c r="BE140" i="2"/>
  <c r="BE160" i="2"/>
  <c r="BE168" i="2"/>
  <c r="BE200" i="2"/>
  <c r="BE209" i="2"/>
  <c r="BE220" i="2"/>
  <c r="BE228" i="2"/>
  <c r="BE234" i="2"/>
  <c r="BE238" i="2"/>
  <c r="BE252" i="2"/>
  <c r="BE254" i="2"/>
  <c r="BE259" i="2"/>
  <c r="BE272" i="2"/>
  <c r="BE297" i="2"/>
  <c r="BE313" i="2"/>
  <c r="BE319" i="2"/>
  <c r="BE321" i="2"/>
  <c r="BE323" i="2"/>
  <c r="BE351" i="2"/>
  <c r="BE357" i="2"/>
  <c r="BE367" i="2"/>
  <c r="BE369" i="2"/>
  <c r="BE379" i="2"/>
  <c r="BE141" i="2"/>
  <c r="BE157" i="2"/>
  <c r="BE174" i="2"/>
  <c r="BE176" i="2"/>
  <c r="BE177" i="2"/>
  <c r="BE213" i="2"/>
  <c r="BE215" i="2"/>
  <c r="BE226" i="2"/>
  <c r="BE242" i="2"/>
  <c r="BE246" i="2"/>
  <c r="BE250" i="2"/>
  <c r="BE257" i="2"/>
  <c r="BE270" i="2"/>
  <c r="BE277" i="2"/>
  <c r="BE280" i="2"/>
  <c r="BE282" i="2"/>
  <c r="BE311" i="2"/>
  <c r="BE327" i="2"/>
  <c r="BE329" i="2"/>
  <c r="BE332" i="2"/>
  <c r="BE334" i="2"/>
  <c r="BE336" i="2"/>
  <c r="BE338" i="2"/>
  <c r="BE345" i="2"/>
  <c r="BE370" i="2"/>
  <c r="BE374" i="2"/>
  <c r="BE393" i="2"/>
  <c r="BE161" i="2"/>
  <c r="BE163" i="2"/>
  <c r="BE193" i="2"/>
  <c r="BE199" i="2"/>
  <c r="BE201" i="2"/>
  <c r="BE206" i="2"/>
  <c r="BE216" i="2"/>
  <c r="BE218" i="2"/>
  <c r="BE236" i="2"/>
  <c r="BE240" i="2"/>
  <c r="BE244" i="2"/>
  <c r="BE248" i="2"/>
  <c r="BE266" i="2"/>
  <c r="BE284" i="2"/>
  <c r="BE294" i="2"/>
  <c r="BE300" i="2"/>
  <c r="BE301" i="2"/>
  <c r="BE308" i="2"/>
  <c r="BE315" i="2"/>
  <c r="BE317" i="2"/>
  <c r="BE347" i="2"/>
  <c r="BE372" i="2"/>
  <c r="BE394" i="2"/>
  <c r="BE395" i="2"/>
  <c r="BE396" i="2"/>
  <c r="F37" i="2"/>
  <c r="BD95" i="1" s="1"/>
  <c r="J34" i="3"/>
  <c r="AW96" i="1"/>
  <c r="F35" i="4"/>
  <c r="BB97" i="1" s="1"/>
  <c r="F36" i="4"/>
  <c r="BC97" i="1"/>
  <c r="F34" i="4"/>
  <c r="BA97" i="1" s="1"/>
  <c r="J34" i="4"/>
  <c r="AW97" i="1"/>
  <c r="F35" i="2"/>
  <c r="BB95" i="1" s="1"/>
  <c r="F36" i="3"/>
  <c r="BC96" i="1"/>
  <c r="F37" i="3"/>
  <c r="BD96" i="1" s="1"/>
  <c r="J34" i="2"/>
  <c r="AW95" i="1"/>
  <c r="F36" i="2"/>
  <c r="BC95" i="1" s="1"/>
  <c r="F34" i="2"/>
  <c r="BA95" i="1"/>
  <c r="F34" i="3"/>
  <c r="BA96" i="1" s="1"/>
  <c r="F35" i="3"/>
  <c r="BB96" i="1"/>
  <c r="F37" i="4"/>
  <c r="BD97" i="1" s="1"/>
  <c r="J127" i="3" l="1"/>
  <c r="J98" i="3" s="1"/>
  <c r="T309" i="2"/>
  <c r="T135" i="2"/>
  <c r="T134" i="2"/>
  <c r="BK121" i="4"/>
  <c r="J121" i="4"/>
  <c r="J97" i="4"/>
  <c r="P126" i="3"/>
  <c r="P125" i="3" s="1"/>
  <c r="AU96" i="1" s="1"/>
  <c r="R126" i="3"/>
  <c r="R125" i="3"/>
  <c r="BK309" i="2"/>
  <c r="P309" i="2"/>
  <c r="T126" i="3"/>
  <c r="T125" i="3"/>
  <c r="P135" i="2"/>
  <c r="P134" i="2"/>
  <c r="AU95" i="1"/>
  <c r="R135" i="2"/>
  <c r="R134" i="2" s="1"/>
  <c r="J122" i="4"/>
  <c r="J98" i="4"/>
  <c r="BK135" i="2"/>
  <c r="J135" i="2" s="1"/>
  <c r="J97" i="2" s="1"/>
  <c r="J126" i="3"/>
  <c r="J97" i="3"/>
  <c r="J33" i="2"/>
  <c r="AV95" i="1"/>
  <c r="AT95" i="1"/>
  <c r="F33" i="2"/>
  <c r="AZ95" i="1" s="1"/>
  <c r="F33" i="3"/>
  <c r="AZ96" i="1"/>
  <c r="J30" i="3"/>
  <c r="AG96" i="1" s="1"/>
  <c r="BA94" i="1"/>
  <c r="AW94" i="1" s="1"/>
  <c r="AK30" i="1" s="1"/>
  <c r="BB94" i="1"/>
  <c r="AX94" i="1"/>
  <c r="BC94" i="1"/>
  <c r="W32" i="1" s="1"/>
  <c r="J33" i="3"/>
  <c r="AV96" i="1" s="1"/>
  <c r="AT96" i="1" s="1"/>
  <c r="J33" i="4"/>
  <c r="AV97" i="1" s="1"/>
  <c r="AT97" i="1" s="1"/>
  <c r="F33" i="4"/>
  <c r="AZ97" i="1"/>
  <c r="BD94" i="1"/>
  <c r="W33" i="1" s="1"/>
  <c r="BK134" i="2" l="1"/>
  <c r="J134" i="2"/>
  <c r="J30" i="2" s="1"/>
  <c r="AG95" i="1" s="1"/>
  <c r="BK120" i="4"/>
  <c r="J120" i="4"/>
  <c r="J30" i="4" s="1"/>
  <c r="AG97" i="1" s="1"/>
  <c r="J309" i="2"/>
  <c r="J107" i="2"/>
  <c r="AN96" i="1"/>
  <c r="J39" i="3"/>
  <c r="W30" i="1"/>
  <c r="AU94" i="1"/>
  <c r="AZ94" i="1"/>
  <c r="AV94" i="1"/>
  <c r="AK29" i="1" s="1"/>
  <c r="AY94" i="1"/>
  <c r="W31" i="1"/>
  <c r="J39" i="2" l="1"/>
  <c r="J39" i="4"/>
  <c r="J96" i="4"/>
  <c r="J96" i="2"/>
  <c r="AN95" i="1"/>
  <c r="AG94" i="1"/>
  <c r="AN97" i="1"/>
  <c r="W29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<sst xmlns="http://schemas.openxmlformats.org/spreadsheetml/2006/main" count="4828" uniqueCount="820">
  <si>
    <t>Export Komplet</t>
  </si>
  <si>
    <t/>
  </si>
  <si>
    <t>2.0</t>
  </si>
  <si>
    <t>False</t>
  </si>
  <si>
    <t>{6d295f77-8551-4df3-8b9c-36303724e0aa}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</si>
  <si>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</si>
  <si>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</si>
  <si>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</si>
  <si>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</si>
  <si>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</si>
  <si>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</si>
  <si>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</si>
  <si>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</si>
  <si>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</si>
  <si>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2360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</si>
  <si>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</si>
  <si>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</si>
  <si>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Bezbariérový nástup do podloubí, ul. Bulharská, Trutnov</t>
  </si>
  <si>
    <t>KSO:</t>
  </si>
  <si>
    <t>CC-CZ:</t>
  </si>
  <si>
    <t>Místo:</t>
  </si>
  <si>
    <t>Trutnov</t>
  </si>
  <si>
    <t>Datum:</t>
  </si>
  <si>
    <t>23. 7. 2024</t>
  </si>
  <si>
    <t>Zadavatel:</t>
  </si>
  <si>
    <t>IČ:</t>
  </si>
  <si>
    <t>Město Trutnov, Slovanské nám. 165, Trutnov</t>
  </si>
  <si>
    <t>DIČ:</t>
  </si>
  <si>
    <t>Uchazeč:</t>
  </si>
  <si>
    <t>Vyplň údaj</t>
  </si>
  <si>
    <t>Projektant:</t>
  </si>
  <si>
    <t>Ing.Arch, Jan Veisser, Znojmo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</si>
  <si>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</si>
  <si>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</si>
  <si>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</si>
  <si>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</si>
  <si>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</si>
  <si>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</si>
  <si>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</si>
  <si>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</si>
  <si>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</si>
  <si>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</si>
  <si>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</si>
  <si>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</si>
  <si>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</si>
  <si>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</si>
  <si>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</si>
  <si>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</si>
  <si>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</si>
  <si>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</si>
  <si>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</si>
  <si>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</si>
  <si>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</si>
  <si>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</si>
  <si>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</si>
  <si>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</si>
  <si>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</si>
  <si>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</si>
  <si>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</si>
  <si>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</si>
  <si>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</si>
  <si>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</si>
  <si>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</si>
  <si>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</si>
  <si>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</si>
  <si>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</si>
  <si>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</si>
  <si>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</si>
  <si>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</si>
  <si>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</si>
  <si>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</si>
  <si>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</si>
  <si>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</si>
  <si>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</si>
  <si>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</si>
  <si>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</si>
  <si>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</si>
  <si>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</si>
  <si>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</si>
  <si>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</si>
  <si>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</si>
  <si>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</si>
  <si>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Rampa</t>
  </si>
  <si>
    <t>STA</t>
  </si>
  <si>
    <t>1</t>
  </si>
  <si>
    <t>{34bbccdf-2187-45a2-a015-4892182c4a55}</t>
  </si>
  <si>
    <t>2</t>
  </si>
  <si>
    <t>SO 02</t>
  </si>
  <si>
    <t>Kanalizace</t>
  </si>
  <si>
    <t>{3a491b5c-531f-4d4d-938e-6b4cd6dd6983}</t>
  </si>
  <si>
    <t>VRN</t>
  </si>
  <si>
    <t>Vedlejší a ostatní náklady</t>
  </si>
  <si>
    <t>VON</t>
  </si>
  <si>
    <t>{2273dd3a-226b-4c6c-8a7f-2c62d5ca56a5}</t>
  </si>
  <si>
    <t>dlažba</t>
  </si>
  <si>
    <t>21,38</t>
  </si>
  <si>
    <t>rýha</t>
  </si>
  <si>
    <t>2,816</t>
  </si>
  <si>
    <t>KRYCÍ LIST SOUPISU PRACÍ</t>
  </si>
  <si>
    <t>odvoz</t>
  </si>
  <si>
    <t>S1</t>
  </si>
  <si>
    <t>7,74</t>
  </si>
  <si>
    <t>dlažba2</t>
  </si>
  <si>
    <t>10,78</t>
  </si>
  <si>
    <t>S5</t>
  </si>
  <si>
    <t>8,9</t>
  </si>
  <si>
    <t>Objekt:</t>
  </si>
  <si>
    <t>S4</t>
  </si>
  <si>
    <t>17,36</t>
  </si>
  <si>
    <t>SO 01 - Rampa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</si>
  <si>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</si>
  <si>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</si>
  <si>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</si>
  <si>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</si>
  <si>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</si>
  <si>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</si>
  <si>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</si>
  <si>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</si>
  <si>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</si>
  <si>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</si>
  <si>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</si>
  <si>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</si>
  <si>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</si>
  <si>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</si>
  <si>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</si>
  <si>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</si>
  <si>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</si>
  <si>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</si>
  <si>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767 - Konstrukce zámečnické</t>
  </si>
  <si>
    <t xml:space="preserve">    772 - Podlahy z kamene</t>
  </si>
  <si>
    <t xml:space="preserve">    782 - Dokončovací práce - obklady z kamene</t>
  </si>
  <si>
    <t xml:space="preserve">    783 - Dokončovací práce - nátěry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</si>
  <si>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</si>
  <si>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</si>
  <si>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</si>
  <si>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</si>
  <si>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</si>
  <si>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</si>
  <si>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</si>
  <si>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</si>
  <si>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</si>
  <si>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</si>
  <si>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</si>
  <si>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</si>
  <si>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</si>
  <si>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</si>
  <si>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</si>
  <si>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</si>
  <si>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</si>
  <si>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</si>
  <si>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</si>
  <si>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</si>
  <si>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</si>
  <si>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</si>
  <si>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2024 02</t>
  </si>
  <si>
    <t>4</t>
  </si>
  <si>
    <t>-1198437234</t>
  </si>
  <si>
    <t>VV</t>
  </si>
  <si>
    <t>"pro zpětné použití"</t>
  </si>
  <si>
    <t>34</t>
  </si>
  <si>
    <t>113107122</t>
  </si>
  <si>
    <t>Odstranění podkladu z kameniva drceného tl přes 100 do 200 mm ručně</t>
  </si>
  <si>
    <t>1236364185</t>
  </si>
  <si>
    <t>3</t>
  </si>
  <si>
    <t>132251101</t>
  </si>
  <si>
    <t>Hloubení rýh nezapažených š do 800 mm v hornině třídy těžitelnosti I skupiny 3 objem do 20 m3 strojně</t>
  </si>
  <si>
    <t>m3</t>
  </si>
  <si>
    <t>889628926</t>
  </si>
  <si>
    <t>3,8*0,3*0,7</t>
  </si>
  <si>
    <t>2,6*0,3*0,7</t>
  </si>
  <si>
    <t>2*0,6*0,3*0,7</t>
  </si>
  <si>
    <t>0,45*0,3*0,5</t>
  </si>
  <si>
    <t>0,6*0,3*0,5</t>
  </si>
  <si>
    <t>2,4*0,3*0,6</t>
  </si>
  <si>
    <t>3,5*0,3*0,6</t>
  </si>
  <si>
    <t>Součet</t>
  </si>
  <si>
    <t>139001101</t>
  </si>
  <si>
    <t>Příplatek za ztížení vykopávky v blízkosti podzemního vedení</t>
  </si>
  <si>
    <t>138780928</t>
  </si>
  <si>
    <t>5</t>
  </si>
  <si>
    <t>162751115</t>
  </si>
  <si>
    <t>Vodorovné přemístění přes 7 000 do 8000 m výkopku/sypaniny z horniny třídy těžitelnosti I skupiny 1 až 3</t>
  </si>
  <si>
    <t>-1141862028</t>
  </si>
  <si>
    <t>6</t>
  </si>
  <si>
    <t>171251201</t>
  </si>
  <si>
    <t>Uložení sypaniny na skládky nebo meziskládky</t>
  </si>
  <si>
    <t>1177134097</t>
  </si>
  <si>
    <t>7</t>
  </si>
  <si>
    <t>181912112</t>
  </si>
  <si>
    <t>Úprava pláně v hornině třídy těžitelnosti I skupiny 3 se zhutněním ručně</t>
  </si>
  <si>
    <t>2024264481</t>
  </si>
  <si>
    <t>Zakládání</t>
  </si>
  <si>
    <t>8</t>
  </si>
  <si>
    <t>270001111</t>
  </si>
  <si>
    <t>Vytvoření prostupů průřezu přes 0,02 do 0,05 m2 v monolitických betonových základech tl do 0,5 m osazením trub, dílců nebo tvarovek do bednění</t>
  </si>
  <si>
    <t>kus</t>
  </si>
  <si>
    <t>-620391189</t>
  </si>
  <si>
    <t>9</t>
  </si>
  <si>
    <t>M</t>
  </si>
  <si>
    <t>28611107</t>
  </si>
  <si>
    <t>trubka kanalizační PVC-U plnostěnná jednovrstvá s rázovou odolností DN 200x6000mm SN12</t>
  </si>
  <si>
    <t>m</t>
  </si>
  <si>
    <t>966048943</t>
  </si>
  <si>
    <t>4*0,5</t>
  </si>
  <si>
    <t>10</t>
  </si>
  <si>
    <t>271532212</t>
  </si>
  <si>
    <t>Podsyp pod základové konstrukce se zhutněním z hrubého kameniva frakce 16 až 32 mm</t>
  </si>
  <si>
    <t>-374619085</t>
  </si>
  <si>
    <t>1,5*5*0,6</t>
  </si>
  <si>
    <t>1,8*2,2*0,8</t>
  </si>
  <si>
    <t>5*0,9*0,5</t>
  </si>
  <si>
    <t>11</t>
  </si>
  <si>
    <t>273321511</t>
  </si>
  <si>
    <t>Základové desky ze ŽB bez zvýšených nároků na prostředí tř. C 25/30</t>
  </si>
  <si>
    <t>-1582893029</t>
  </si>
  <si>
    <t>1,6*5,2*0,1</t>
  </si>
  <si>
    <t>1,9*2,2*0,1</t>
  </si>
  <si>
    <t>5*1,5*0,1</t>
  </si>
  <si>
    <t>2,2*0,5*0,2</t>
  </si>
  <si>
    <t>273351121</t>
  </si>
  <si>
    <t>Zřízení bednění základových desek</t>
  </si>
  <si>
    <t>2054033761</t>
  </si>
  <si>
    <t>(1,6+5,5+1,2+5)*0,1</t>
  </si>
  <si>
    <t>13</t>
  </si>
  <si>
    <t>273351122</t>
  </si>
  <si>
    <t>Odstranění bednění základových desek</t>
  </si>
  <si>
    <t>-686385465</t>
  </si>
  <si>
    <t>14</t>
  </si>
  <si>
    <t>273362021</t>
  </si>
  <si>
    <t>Výztuž základových desek svařovanými sítěmi Kari</t>
  </si>
  <si>
    <t>t</t>
  </si>
  <si>
    <t>-860771934</t>
  </si>
  <si>
    <t>"KARI síť 100/100-6"</t>
  </si>
  <si>
    <t>1,6*5,2*0,00444*1,15</t>
  </si>
  <si>
    <t>1,9*2,2*0,00444*1,15</t>
  </si>
  <si>
    <t>5*1,5*0,00444*1,15</t>
  </si>
  <si>
    <t>15</t>
  </si>
  <si>
    <t>274313611</t>
  </si>
  <si>
    <t>Základové pásy z betonu tř. C 16/20</t>
  </si>
  <si>
    <t>2078047239</t>
  </si>
  <si>
    <t>3,8*0,3*0,96</t>
  </si>
  <si>
    <t>2,6*0,3*0,96</t>
  </si>
  <si>
    <t>2*0,6*0,3*0,96</t>
  </si>
  <si>
    <t>"dobetonávka pod obklad"  2,8*0,1*0,3</t>
  </si>
  <si>
    <t>16</t>
  </si>
  <si>
    <t>274351121</t>
  </si>
  <si>
    <t>Zřízení bednění základových pasů rovného</t>
  </si>
  <si>
    <t>1110977265</t>
  </si>
  <si>
    <t>3,8*0,3*0,26*2</t>
  </si>
  <si>
    <t>2,6*0,3*0,26*2</t>
  </si>
  <si>
    <t>2*0,6*0,3*0,26*2</t>
  </si>
  <si>
    <t>"dobetonávka pod obklad"  2,8*0,3*2</t>
  </si>
  <si>
    <t>17</t>
  </si>
  <si>
    <t>274351122</t>
  </si>
  <si>
    <t>Odstranění bednění základových pasů rovného</t>
  </si>
  <si>
    <t>-1609266949</t>
  </si>
  <si>
    <t>18</t>
  </si>
  <si>
    <t>279001</t>
  </si>
  <si>
    <t>Prostup základovou konstrukcí</t>
  </si>
  <si>
    <t>ks</t>
  </si>
  <si>
    <t>425745952</t>
  </si>
  <si>
    <t>19</t>
  </si>
  <si>
    <t>279113142</t>
  </si>
  <si>
    <t>Základová zeď tl přes 150 do 200 mm z tvárnic ztraceného bednění včetně výplně z betonu tř. C 20/25</t>
  </si>
  <si>
    <t>-1874673001</t>
  </si>
  <si>
    <t>3,8*0,5</t>
  </si>
  <si>
    <t>(2,6+2*0,6)*0,5</t>
  </si>
  <si>
    <t>(2,4+3,5)*0,4</t>
  </si>
  <si>
    <t>20</t>
  </si>
  <si>
    <t>279361821</t>
  </si>
  <si>
    <t>Výztuž základových zdí nosných betonářskou ocelí 10 505</t>
  </si>
  <si>
    <t>2145716234</t>
  </si>
  <si>
    <t>"R10"  50*0,000617</t>
  </si>
  <si>
    <t>Svislé a kompletní konstrukce</t>
  </si>
  <si>
    <t>317941121</t>
  </si>
  <si>
    <t>Osazování ocelových válcovaných nosníků na zdivu I, IE, U, UE nebo L do č. 12 nebo výšky do 120 mm</t>
  </si>
  <si>
    <t>-2012988239</t>
  </si>
  <si>
    <t>"P1"  2*2,05*0,01115</t>
  </si>
  <si>
    <t>"P2" 3*2,05*0,01115</t>
  </si>
  <si>
    <t>22</t>
  </si>
  <si>
    <t>13010714</t>
  </si>
  <si>
    <t>ocel profilová jakost S235JR (11 375) průřez I (IPN) 120</t>
  </si>
  <si>
    <t>-1308275373</t>
  </si>
  <si>
    <t>0,115*1,08 'Přepočtené koeficientem množství</t>
  </si>
  <si>
    <t>23</t>
  </si>
  <si>
    <t>628613611R</t>
  </si>
  <si>
    <t xml:space="preserve">Žárové zinkování ponorem dílů ocelových konstrukcí </t>
  </si>
  <si>
    <t>kg</t>
  </si>
  <si>
    <t>1521832693</t>
  </si>
  <si>
    <t>24</t>
  </si>
  <si>
    <t>319202116R</t>
  </si>
  <si>
    <t>Dodatečná izolace zdiva tl přes 900 do 1200 mm nízkotlakou injektáží silikonovou mikroemulzí</t>
  </si>
  <si>
    <t>-1489217500</t>
  </si>
  <si>
    <t>Vodorovné konstrukce</t>
  </si>
  <si>
    <t>25</t>
  </si>
  <si>
    <t>411354123R</t>
  </si>
  <si>
    <t>Ztracené bednění (desky OSB  kotvené přes  latě) pro vytvoření větrané dutiny</t>
  </si>
  <si>
    <t>-227144523</t>
  </si>
  <si>
    <t>(0,5+0,4)*2,1</t>
  </si>
  <si>
    <t>26</t>
  </si>
  <si>
    <t>411354123R1</t>
  </si>
  <si>
    <t>XPS tl. 60 na pěnu ve funkci bednění pro vytvoření větrané dutiny</t>
  </si>
  <si>
    <t>-353367991</t>
  </si>
  <si>
    <t>5*0,15</t>
  </si>
  <si>
    <t>27</t>
  </si>
  <si>
    <t>434191421R</t>
  </si>
  <si>
    <t>Osazení schodišťových stupňů kamenných do betonového lože</t>
  </si>
  <si>
    <t>-1269737186</t>
  </si>
  <si>
    <t>3*1,5+0,7+2*1,4+0,7+1,3+2*1,2</t>
  </si>
  <si>
    <t>1+1,1+1,6+0,8</t>
  </si>
  <si>
    <t>28</t>
  </si>
  <si>
    <t>583001</t>
  </si>
  <si>
    <t xml:space="preserve">schodišťový stupeň SCH A1 </t>
  </si>
  <si>
    <t>-246501986</t>
  </si>
  <si>
    <t>P</t>
  </si>
  <si>
    <t>Poznámka k položce:_x000D_
provedení dle výpisu pískovec - Božanovský pískovec, tryskaný, řezaný</t>
  </si>
  <si>
    <t>29</t>
  </si>
  <si>
    <t>583002</t>
  </si>
  <si>
    <t>schodišťový stupeň SCH A2</t>
  </si>
  <si>
    <t>427772972</t>
  </si>
  <si>
    <t>30</t>
  </si>
  <si>
    <t>583003</t>
  </si>
  <si>
    <t>schodišťový stupeň SCH A3</t>
  </si>
  <si>
    <t>-653719546</t>
  </si>
  <si>
    <t>31</t>
  </si>
  <si>
    <t>583004</t>
  </si>
  <si>
    <t>schodišťový stupeň SCH A4</t>
  </si>
  <si>
    <t>248292524</t>
  </si>
  <si>
    <t>32</t>
  </si>
  <si>
    <t>583005</t>
  </si>
  <si>
    <t>schodišťový stupeň SCH B2</t>
  </si>
  <si>
    <t>14798563</t>
  </si>
  <si>
    <t>33</t>
  </si>
  <si>
    <t>583006</t>
  </si>
  <si>
    <t>schodišťový stupeň SCH B3</t>
  </si>
  <si>
    <t>46729100</t>
  </si>
  <si>
    <t>583007</t>
  </si>
  <si>
    <t>schodišťový stupeň SCH B4</t>
  </si>
  <si>
    <t>-1392334994</t>
  </si>
  <si>
    <t>35</t>
  </si>
  <si>
    <t>583008</t>
  </si>
  <si>
    <t>schodišťový stupeň SCH C1</t>
  </si>
  <si>
    <t>417772308</t>
  </si>
  <si>
    <t>36</t>
  </si>
  <si>
    <t>583009</t>
  </si>
  <si>
    <t>schodišťový stupeň SCH C2</t>
  </si>
  <si>
    <t>-242698899</t>
  </si>
  <si>
    <t>37</t>
  </si>
  <si>
    <t>583010</t>
  </si>
  <si>
    <t>schodišťový stupeň SCH C3</t>
  </si>
  <si>
    <t>220533827</t>
  </si>
  <si>
    <t>38</t>
  </si>
  <si>
    <t>583011</t>
  </si>
  <si>
    <t>schodišťový stupeň SCH D1</t>
  </si>
  <si>
    <t>1095326614</t>
  </si>
  <si>
    <t>39</t>
  </si>
  <si>
    <t>583012</t>
  </si>
  <si>
    <t>schodišťový stupeň SCH D2</t>
  </si>
  <si>
    <t>330782183</t>
  </si>
  <si>
    <t>40</t>
  </si>
  <si>
    <t>583013</t>
  </si>
  <si>
    <t>schodišťový stupeň SCH D3</t>
  </si>
  <si>
    <t>-428287022</t>
  </si>
  <si>
    <t>41</t>
  </si>
  <si>
    <t>583014</t>
  </si>
  <si>
    <t>schodišťový stupeň SCH D4</t>
  </si>
  <si>
    <t>-1229226471</t>
  </si>
  <si>
    <t>42</t>
  </si>
  <si>
    <t>439001</t>
  </si>
  <si>
    <t>Zakrytí stáv. schodů geotextilií</t>
  </si>
  <si>
    <t>1460094190</t>
  </si>
  <si>
    <t>3*2,1*(0,2+0,3)</t>
  </si>
  <si>
    <t>Komunikace pozemní</t>
  </si>
  <si>
    <t>43</t>
  </si>
  <si>
    <t>564760101</t>
  </si>
  <si>
    <t>Podklad z kameniva hrubého drceného vel. 16-32 mm plochy do 100 m2 tl 200 mm</t>
  </si>
  <si>
    <t>-370827885</t>
  </si>
  <si>
    <t>44</t>
  </si>
  <si>
    <t>591211111</t>
  </si>
  <si>
    <t>Kladení dlažby z kostek drobných z kamene do lože z kameniva těženého tl 50 mm</t>
  </si>
  <si>
    <t>1317729302</t>
  </si>
  <si>
    <t>"zpětné použití rozebrané dlažby dle skladby S3"</t>
  </si>
  <si>
    <t>3,2*2,7+1,2*5,2</t>
  </si>
  <si>
    <t>6*0,75</t>
  </si>
  <si>
    <t>Úpravy povrchů, podlahy a osazování výplní</t>
  </si>
  <si>
    <t>45</t>
  </si>
  <si>
    <t>622151031R</t>
  </si>
  <si>
    <t>Sanační penetrace</t>
  </si>
  <si>
    <t>188583969</t>
  </si>
  <si>
    <t>46</t>
  </si>
  <si>
    <t>622324411</t>
  </si>
  <si>
    <t>Sanační podkladní omítka vnějších stěn nanášená ručně</t>
  </si>
  <si>
    <t>574206427</t>
  </si>
  <si>
    <t>47</t>
  </si>
  <si>
    <t>622324491</t>
  </si>
  <si>
    <t>Příplatek k sanační podkladní omítce vnějších stěn za každých dalších 5 mm tloušťky přes 15 mm ručně</t>
  </si>
  <si>
    <t>1092681977</t>
  </si>
  <si>
    <t>48</t>
  </si>
  <si>
    <t>622326121</t>
  </si>
  <si>
    <t>Sanační jednovrstvá omítka vnějších stěn nanášená ručně</t>
  </si>
  <si>
    <t>145935876</t>
  </si>
  <si>
    <t>49</t>
  </si>
  <si>
    <t>628631111R</t>
  </si>
  <si>
    <t xml:space="preserve">Vyrovnání povrchu - stěrka z těsnící malty </t>
  </si>
  <si>
    <t>-1267105454</t>
  </si>
  <si>
    <t>Ostatní konstrukce a práce, bourání</t>
  </si>
  <si>
    <t>50</t>
  </si>
  <si>
    <t>961044111</t>
  </si>
  <si>
    <t>Bourání základů z betonu prostého</t>
  </si>
  <si>
    <t>609102959</t>
  </si>
  <si>
    <t>"obourání základu parkovacího automatu"</t>
  </si>
  <si>
    <t>0,5*0,5*0,15</t>
  </si>
  <si>
    <t>51</t>
  </si>
  <si>
    <t>978015391</t>
  </si>
  <si>
    <t>Otlučení (osekání) vnější vápenné nebo vápenocementové omítky stupně členitosti 1 a 2 v rozsahu přes 80 do 100 %</t>
  </si>
  <si>
    <t>-170945401</t>
  </si>
  <si>
    <t>S4+S1</t>
  </si>
  <si>
    <t>52</t>
  </si>
  <si>
    <t>979071021</t>
  </si>
  <si>
    <t>Očištění dlažebních kostek drobných s původním spárováním kamenivem těženým při překopech inženýrských sítí</t>
  </si>
  <si>
    <t>-959877639</t>
  </si>
  <si>
    <t>53</t>
  </si>
  <si>
    <t>985131311</t>
  </si>
  <si>
    <t>Ruční dočištění ploch stěn, rubu kleneb a podlah ocelových kartáči</t>
  </si>
  <si>
    <t>1861167927</t>
  </si>
  <si>
    <t>"dle skladby S1"</t>
  </si>
  <si>
    <t>3,7*1</t>
  </si>
  <si>
    <t>2,4*0,6</t>
  </si>
  <si>
    <t>2*1,3*1</t>
  </si>
  <si>
    <t>S1+S4</t>
  </si>
  <si>
    <t>54</t>
  </si>
  <si>
    <t>985142112</t>
  </si>
  <si>
    <t>Vysekání spojovací hmoty ze spár zdiva hl do 40 mm dl přes 6 do 12 m/m2</t>
  </si>
  <si>
    <t>266254942</t>
  </si>
  <si>
    <t>997</t>
  </si>
  <si>
    <t>Přesun sutě</t>
  </si>
  <si>
    <t>55</t>
  </si>
  <si>
    <t>997001R</t>
  </si>
  <si>
    <t xml:space="preserve">Naložení, odvoz a uložení přebytečných kostek  - sklad investora </t>
  </si>
  <si>
    <t>-1105803823</t>
  </si>
  <si>
    <t>(34-21)*0,281</t>
  </si>
  <si>
    <t>56</t>
  </si>
  <si>
    <t>997013111</t>
  </si>
  <si>
    <t>Vnitrostaveništní doprava suti a vybouraných hmot pro budovy v do 6 m</t>
  </si>
  <si>
    <t>1854665933</t>
  </si>
  <si>
    <t>57</t>
  </si>
  <si>
    <t>997013501</t>
  </si>
  <si>
    <t>Odvoz suti a vybouraných hmot na skládku nebo meziskládku do 1 km se složením</t>
  </si>
  <si>
    <t>131777134</t>
  </si>
  <si>
    <t>58</t>
  </si>
  <si>
    <t>997013509</t>
  </si>
  <si>
    <t>Příplatek k odvozu suti a vybouraných hmot na skládku ZKD 1 km přes 1 km</t>
  </si>
  <si>
    <t>-1623256749</t>
  </si>
  <si>
    <t>12,002*7 'Přepočtené koeficientem množství</t>
  </si>
  <si>
    <t>59</t>
  </si>
  <si>
    <t>997013631</t>
  </si>
  <si>
    <t>Poplatek za uložení na skládce (skládkovné) stavebního odpadu směsného kód odpadu 17 09 04</t>
  </si>
  <si>
    <t>761768962</t>
  </si>
  <si>
    <t>60</t>
  </si>
  <si>
    <t>997013873</t>
  </si>
  <si>
    <t>Poplatek za uložení stavebního odpadu na recyklační skládce (skládkovné) zeminy a kamení zatříděného do Katalogu odpadů pod kódem 17 05 04</t>
  </si>
  <si>
    <t>-1153568216</t>
  </si>
  <si>
    <t>"podkladní vrstvy dlažby"</t>
  </si>
  <si>
    <t>34*0,29</t>
  </si>
  <si>
    <t>"zemina z výkopů"</t>
  </si>
  <si>
    <t>odvoz*1,8</t>
  </si>
  <si>
    <t>998</t>
  </si>
  <si>
    <t>Přesun hmot</t>
  </si>
  <si>
    <t>61</t>
  </si>
  <si>
    <t>998011001R</t>
  </si>
  <si>
    <t xml:space="preserve">Přesun hmot </t>
  </si>
  <si>
    <t>1333769695</t>
  </si>
  <si>
    <t>PSV</t>
  </si>
  <si>
    <t>Práce a dodávky PSV</t>
  </si>
  <si>
    <t>711</t>
  </si>
  <si>
    <t>Izolace proti vodě, vlhkosti a plynům</t>
  </si>
  <si>
    <t>62</t>
  </si>
  <si>
    <t>711112001</t>
  </si>
  <si>
    <t>Provedení izolace proti zemní vlhkosti svislé za studena nátěrem penetračním</t>
  </si>
  <si>
    <t>-401744991</t>
  </si>
  <si>
    <t>63</t>
  </si>
  <si>
    <t>11163150</t>
  </si>
  <si>
    <t>lak penetrační asfaltový</t>
  </si>
  <si>
    <t>-1531716927</t>
  </si>
  <si>
    <t>S1*0,00035</t>
  </si>
  <si>
    <t>64</t>
  </si>
  <si>
    <t>711113125</t>
  </si>
  <si>
    <t>Izolace proti vlhkosti na svislé ploše za studena těsnicí hmotou dvousložkovou na bázi polymery modifikované živičné emulze</t>
  </si>
  <si>
    <t>413049357</t>
  </si>
  <si>
    <t>65</t>
  </si>
  <si>
    <t>711132101</t>
  </si>
  <si>
    <t>Provedení izolace proti zemní vlhkosti pásy na sucho svislé AIP nebo tkaninou</t>
  </si>
  <si>
    <t>-617976794</t>
  </si>
  <si>
    <t>66</t>
  </si>
  <si>
    <t>69311088</t>
  </si>
  <si>
    <t>geotextilie netkaná separační, ochranná, filtrační, drenážní PES 500g/m2</t>
  </si>
  <si>
    <t>-1312270491</t>
  </si>
  <si>
    <t>S1*1,2</t>
  </si>
  <si>
    <t>67</t>
  </si>
  <si>
    <t>998711201</t>
  </si>
  <si>
    <t>Přesun hmot procentní pro izolace proti vodě, vlhkosti a plynům v objektech v do 6 m</t>
  </si>
  <si>
    <t>%</t>
  </si>
  <si>
    <t>-594489078</t>
  </si>
  <si>
    <t>713</t>
  </si>
  <si>
    <t>Izolace tepelné</t>
  </si>
  <si>
    <t>68</t>
  </si>
  <si>
    <t>713131141</t>
  </si>
  <si>
    <t>Montáž izolace tepelné stěn lepením celoplošně rohoží, pásů, dílců, desek</t>
  </si>
  <si>
    <t>-1309311207</t>
  </si>
  <si>
    <t>69</t>
  </si>
  <si>
    <t>28376414</t>
  </si>
  <si>
    <t>deska XPS hrana polodrážková a hladký povrch 300kPA λ=0,035 tl 20mm</t>
  </si>
  <si>
    <t>133626403</t>
  </si>
  <si>
    <t>S1*1,05</t>
  </si>
  <si>
    <t>70</t>
  </si>
  <si>
    <t>998713201</t>
  </si>
  <si>
    <t>Přesun hmot procentní pro izolace tepelné v objektech v do 6 m</t>
  </si>
  <si>
    <t>-12271746</t>
  </si>
  <si>
    <t>767</t>
  </si>
  <si>
    <t>Konstrukce zámečnické</t>
  </si>
  <si>
    <t>71</t>
  </si>
  <si>
    <t>767001</t>
  </si>
  <si>
    <t>Kompl. dod. + mtž. zábradlí Z01</t>
  </si>
  <si>
    <t>1337745336</t>
  </si>
  <si>
    <t>Poznámka k položce:_x000D_
cena zahrnuje kompletní provedení dle popisu v PD vč. dodávky potřebného materiálu, kotvení a povrchové úpravy (žárový pozink+nátěr)</t>
  </si>
  <si>
    <t>5,2+1,2</t>
  </si>
  <si>
    <t>72</t>
  </si>
  <si>
    <t>767002</t>
  </si>
  <si>
    <t>Kompl. dod. + mtž. madlo Z02</t>
  </si>
  <si>
    <t>-2076025383</t>
  </si>
  <si>
    <t>73</t>
  </si>
  <si>
    <t>767003</t>
  </si>
  <si>
    <t>Kompl. dod. + mtž. madlo Z03</t>
  </si>
  <si>
    <t>-1555318380</t>
  </si>
  <si>
    <t>74</t>
  </si>
  <si>
    <t>998767201</t>
  </si>
  <si>
    <t>Přesun hmot procentní pro zámečnické konstrukce v objektech v do 6 m</t>
  </si>
  <si>
    <t>794360059</t>
  </si>
  <si>
    <t>772</t>
  </si>
  <si>
    <t>Podlahy z kamene</t>
  </si>
  <si>
    <t>75</t>
  </si>
  <si>
    <t>772521160</t>
  </si>
  <si>
    <t>Kladení dlažby z kamene z pravoúhlých desek a dlaždic do malty tl přes 50 do 70 mm</t>
  </si>
  <si>
    <t>-1939902254</t>
  </si>
  <si>
    <t>1,5*5,2+2,2*1-1,74</t>
  </si>
  <si>
    <t>1,8*1,4</t>
  </si>
  <si>
    <t>76</t>
  </si>
  <si>
    <t>583819131</t>
  </si>
  <si>
    <t>deska dlažební  pískovec DL 01 - DL 13 tl 70mm</t>
  </si>
  <si>
    <t>483466201</t>
  </si>
  <si>
    <t>dlažba2*1,05</t>
  </si>
  <si>
    <t>77</t>
  </si>
  <si>
    <t>772521180R</t>
  </si>
  <si>
    <t xml:space="preserve">Kladení obruby z kamene  do malty </t>
  </si>
  <si>
    <t>-2063676590</t>
  </si>
  <si>
    <t>(1,5+0,7+3*1+0,6)*0,3</t>
  </si>
  <si>
    <t>78</t>
  </si>
  <si>
    <t>58381001</t>
  </si>
  <si>
    <t>kamenná obruba pískovec OB 01 - OB 04</t>
  </si>
  <si>
    <t>-1745344185</t>
  </si>
  <si>
    <t>1,71*1,05</t>
  </si>
  <si>
    <t>79</t>
  </si>
  <si>
    <t>77299001</t>
  </si>
  <si>
    <t>Kompl. dod. + mtž. mosazný prvek - ozn. Z04</t>
  </si>
  <si>
    <t>694132973</t>
  </si>
  <si>
    <t>80</t>
  </si>
  <si>
    <t>772991422</t>
  </si>
  <si>
    <t>Impregnační nátěr nově položených kamenných dlažeb včetně základní čištění dvouvrstvý</t>
  </si>
  <si>
    <t>1317680770</t>
  </si>
  <si>
    <t>"dlažba"  10,8</t>
  </si>
  <si>
    <t>"obruba"  1,8</t>
  </si>
  <si>
    <t>"obklad" 2,7</t>
  </si>
  <si>
    <t>"stupně"  16,9*(0,2+0,3)</t>
  </si>
  <si>
    <t>81</t>
  </si>
  <si>
    <t>998772201</t>
  </si>
  <si>
    <t>Přesun hmot procentní pro podlahy z kamene v objektech v do 6 m</t>
  </si>
  <si>
    <t>1049182658</t>
  </si>
  <si>
    <t>782</t>
  </si>
  <si>
    <t>Dokončovací práce - obklady z kamene</t>
  </si>
  <si>
    <t>82</t>
  </si>
  <si>
    <t>782112113R</t>
  </si>
  <si>
    <t xml:space="preserve">Montáž obkladu stěn z pravoúhlých desek </t>
  </si>
  <si>
    <t>-415835604</t>
  </si>
  <si>
    <t>4,5*(0,6+0,3)*0,5</t>
  </si>
  <si>
    <t>1*0,6*0,5</t>
  </si>
  <si>
    <t>0,3</t>
  </si>
  <si>
    <t>83</t>
  </si>
  <si>
    <t>583846721</t>
  </si>
  <si>
    <t>obklad desky pískovec OBK 01- OBK 10 tl. 100 mm</t>
  </si>
  <si>
    <t>-1164246495</t>
  </si>
  <si>
    <t>2,625*1,05</t>
  </si>
  <si>
    <t>84</t>
  </si>
  <si>
    <t>583846722</t>
  </si>
  <si>
    <t>rohový segment pískovec OBK X</t>
  </si>
  <si>
    <t>-1344045663</t>
  </si>
  <si>
    <t>85</t>
  </si>
  <si>
    <t>7829001</t>
  </si>
  <si>
    <t>Perforace obklad v místě odvětrání</t>
  </si>
  <si>
    <t>kpl</t>
  </si>
  <si>
    <t>1461730256</t>
  </si>
  <si>
    <t>86</t>
  </si>
  <si>
    <t>998782201</t>
  </si>
  <si>
    <t>Přesun hmot procentní pro obklady kamenné v objektech v do 6 m</t>
  </si>
  <si>
    <t>-1097592905</t>
  </si>
  <si>
    <t>783</t>
  </si>
  <si>
    <t>Dokončovací práce - nátěry</t>
  </si>
  <si>
    <t>87</t>
  </si>
  <si>
    <t>783806811</t>
  </si>
  <si>
    <t>Odstranění nátěrů z omítek oškrábáním</t>
  </si>
  <si>
    <t>-1592021000</t>
  </si>
  <si>
    <t>88</t>
  </si>
  <si>
    <t>783823134</t>
  </si>
  <si>
    <t>Penetrační sol-silikátový nátěr hladkých, tenkovrstvých zrnitých nebo štukových omítek</t>
  </si>
  <si>
    <t>1088130996</t>
  </si>
  <si>
    <t>S4+S5</t>
  </si>
  <si>
    <t>89</t>
  </si>
  <si>
    <t>783826615R</t>
  </si>
  <si>
    <t>Podnátěrový hydrofobní bezbarvý nátěr na bázi silanu</t>
  </si>
  <si>
    <t>1327103930</t>
  </si>
  <si>
    <t>Poznámka k položce:_x000D_
dle popisu v TZ materiál A</t>
  </si>
  <si>
    <t>(8,8+4*1+1,5)*0,5</t>
  </si>
  <si>
    <t>90</t>
  </si>
  <si>
    <t>783827424</t>
  </si>
  <si>
    <t>Krycí dvojnásobný sol-silikátový nátěr omítek stupně členitosti 1 a 2</t>
  </si>
  <si>
    <t>917706316</t>
  </si>
  <si>
    <t>"dle skladby S5"</t>
  </si>
  <si>
    <t>2*1,1*1,5</t>
  </si>
  <si>
    <t>1*1,5</t>
  </si>
  <si>
    <t>1,8*1,5</t>
  </si>
  <si>
    <t>1,4</t>
  </si>
  <si>
    <t>Mezisoučet</t>
  </si>
  <si>
    <t>"dle skladby S4"</t>
  </si>
  <si>
    <t>8,8*1,2</t>
  </si>
  <si>
    <t>4*1*1,2</t>
  </si>
  <si>
    <t>OST</t>
  </si>
  <si>
    <t>Ostatní</t>
  </si>
  <si>
    <t>91</t>
  </si>
  <si>
    <t>001</t>
  </si>
  <si>
    <t xml:space="preserve">Vzorkování materiálů </t>
  </si>
  <si>
    <t>512</t>
  </si>
  <si>
    <t>2089523603</t>
  </si>
  <si>
    <t>92</t>
  </si>
  <si>
    <t>004</t>
  </si>
  <si>
    <t>Odvětrání dutiny (potrubí KG DN 100+nerezová síťka)</t>
  </si>
  <si>
    <t>1756777055</t>
  </si>
  <si>
    <t>93</t>
  </si>
  <si>
    <t>005</t>
  </si>
  <si>
    <t>Chráničky na stáv. vedení inž. sítí</t>
  </si>
  <si>
    <t>1359700626</t>
  </si>
  <si>
    <t>94</t>
  </si>
  <si>
    <t>007</t>
  </si>
  <si>
    <t xml:space="preserve">Přemístění parkovacího automatu </t>
  </si>
  <si>
    <t>1119447062</t>
  </si>
  <si>
    <t xml:space="preserve">Poznámka k položce:_x000D_
kompletní provední vč. nového základu a napojení_x000D_
</t>
  </si>
  <si>
    <t>šachta</t>
  </si>
  <si>
    <t>17,259</t>
  </si>
  <si>
    <t>SO 02 - Kanalizace</t>
  </si>
  <si>
    <t xml:space="preserve">    8 - Trubní vedení</t>
  </si>
  <si>
    <t>113305771</t>
  </si>
  <si>
    <t>-884057221</t>
  </si>
  <si>
    <t>113201111</t>
  </si>
  <si>
    <t>Vytrhání obrub chodníkových ležatých</t>
  </si>
  <si>
    <t>-1948899734</t>
  </si>
  <si>
    <t>115101201</t>
  </si>
  <si>
    <t>Čerpání vody na dopravní výšku do 10 m průměrný přítok do 500 l/min</t>
  </si>
  <si>
    <t>hod</t>
  </si>
  <si>
    <t>-978048876</t>
  </si>
  <si>
    <t>115101301</t>
  </si>
  <si>
    <t>Pohotovost čerpací soupravy pro dopravní výšku do 10 m přítok do 500 l/min</t>
  </si>
  <si>
    <t>den</t>
  </si>
  <si>
    <t>594696920</t>
  </si>
  <si>
    <t>119001422</t>
  </si>
  <si>
    <t>Dočasné zajištění kabelů a kabelových tratí z 6 volně ložených kabelů</t>
  </si>
  <si>
    <t>-207482091</t>
  </si>
  <si>
    <t>132212121</t>
  </si>
  <si>
    <t>Hloubení zapažených rýh šířky do 800 mm v soudržných horninách třídy těžitelnosti I skupiny 3 ručně</t>
  </si>
  <si>
    <t>-1364642603</t>
  </si>
  <si>
    <t>"obnažení kabelů"</t>
  </si>
  <si>
    <t>133254101</t>
  </si>
  <si>
    <t>Hloubení šachet zapažených v hornině třídy těžitelnosti I skupiny 3 objem do 20 m3</t>
  </si>
  <si>
    <t>1212753371</t>
  </si>
  <si>
    <t>3*3*2,1</t>
  </si>
  <si>
    <t>-pi*(0,5)^2*2,09</t>
  </si>
  <si>
    <t>825206592</t>
  </si>
  <si>
    <t>151811133</t>
  </si>
  <si>
    <t>Osazení pažicího boxu hl výkopu do 4 m š přes 2,5 do 5 m</t>
  </si>
  <si>
    <t>2088168868</t>
  </si>
  <si>
    <t>3*4*2,1</t>
  </si>
  <si>
    <t>151811233</t>
  </si>
  <si>
    <t>Odstranění pažicího boxu hl výkopu do 4 m š přes 2,5 do 5 m</t>
  </si>
  <si>
    <t>-1795393994</t>
  </si>
  <si>
    <t>174151101</t>
  </si>
  <si>
    <t>Zásyp jam, šachet rýh nebo kolem objektů sypaninou se zhutněním</t>
  </si>
  <si>
    <t>-117867672</t>
  </si>
  <si>
    <t>šachta+rýha</t>
  </si>
  <si>
    <t>-928733639</t>
  </si>
  <si>
    <t>359901212</t>
  </si>
  <si>
    <t>Monitoring stoky jakékoli výšky na stávající kanalizaci</t>
  </si>
  <si>
    <t>1102725184</t>
  </si>
  <si>
    <t>"před a po vložkování"</t>
  </si>
  <si>
    <t>2*31,8</t>
  </si>
  <si>
    <t>452112112</t>
  </si>
  <si>
    <t>Osazení betonových prstenců nebo rámů v do 100 mm pod poklopy a mříže</t>
  </si>
  <si>
    <t>1350353998</t>
  </si>
  <si>
    <t>59224185</t>
  </si>
  <si>
    <t>prstenec šachtový vyrovnávací betonový 625x120x60mm</t>
  </si>
  <si>
    <t>-2116012676</t>
  </si>
  <si>
    <t>-1457423866</t>
  </si>
  <si>
    <t>1998148640</t>
  </si>
  <si>
    <t>"zpětné použití rozebrané dlažby"</t>
  </si>
  <si>
    <t>Trubní vedení</t>
  </si>
  <si>
    <t>890331851</t>
  </si>
  <si>
    <t>Bourání šachet ze ŽB strojně obestavěného prostoru přes 1,5 do 3 m3</t>
  </si>
  <si>
    <t>1694777957</t>
  </si>
  <si>
    <t>pi*(0,5)^2*2,09</t>
  </si>
  <si>
    <t>892423122R</t>
  </si>
  <si>
    <t>Vyčištní stáv. stoky před prováděním vložkování</t>
  </si>
  <si>
    <t>-756337390</t>
  </si>
  <si>
    <t>894411311</t>
  </si>
  <si>
    <t>Osazení betonových nebo železobetonových dílců pro šachty skruží rovných</t>
  </si>
  <si>
    <t>-282109739</t>
  </si>
  <si>
    <t>59224160</t>
  </si>
  <si>
    <t>skruž betonová kanalizační se stupadly 100x25x12cm</t>
  </si>
  <si>
    <t>1231270007</t>
  </si>
  <si>
    <t>59224348</t>
  </si>
  <si>
    <t>těsnění elastomerové pro spojení šachetních dílů DN 1000</t>
  </si>
  <si>
    <t>889145048</t>
  </si>
  <si>
    <t>894412411</t>
  </si>
  <si>
    <t>Osazení betonových nebo železobetonových dílců pro šachty skruží přechodových</t>
  </si>
  <si>
    <t>835064434</t>
  </si>
  <si>
    <t>59224421</t>
  </si>
  <si>
    <t>deska betonová přechodová šachty DN 1200 kanalizační 147/100x25cm</t>
  </si>
  <si>
    <t>-300819161</t>
  </si>
  <si>
    <t>894414211</t>
  </si>
  <si>
    <t>Osazení betonových nebo železobetonových dílců pro šachty desek zákrytových</t>
  </si>
  <si>
    <t>341240007</t>
  </si>
  <si>
    <t>59224315</t>
  </si>
  <si>
    <t>deska betonová zákrytová pro kruhové šachty 100/62,5x16,5cm</t>
  </si>
  <si>
    <t>34637279</t>
  </si>
  <si>
    <t>894201121</t>
  </si>
  <si>
    <t>Dno šachet tl přes 200 mm z prostého betonu bez zvýšených nároků na prostředí tř. C 25/30</t>
  </si>
  <si>
    <t>-1044601113</t>
  </si>
  <si>
    <t>pi*(0,6)^2*0,3</t>
  </si>
  <si>
    <t>2*pi*0,6*0,2*1,4</t>
  </si>
  <si>
    <t>894501131</t>
  </si>
  <si>
    <t>Bednění stěn šachet kruhových oboustranné zřízení</t>
  </si>
  <si>
    <t>-1556709714</t>
  </si>
  <si>
    <t>2*pi*0,6*1,4*2</t>
  </si>
  <si>
    <t>894501132</t>
  </si>
  <si>
    <t>Bednění stěn šachet kruhových oboustranné odstranění</t>
  </si>
  <si>
    <t>925925923</t>
  </si>
  <si>
    <t>898161245</t>
  </si>
  <si>
    <t>Sanace kanalizačního potrubí vložkování textilním rukávcem DN 500 tl 12 mm</t>
  </si>
  <si>
    <t>-1341058636</t>
  </si>
  <si>
    <t>899103211</t>
  </si>
  <si>
    <t>Demontáž poklopů litinových nebo ocelových včetně rámů hmotnosti přes 100 do 150 kg</t>
  </si>
  <si>
    <t>-920659548</t>
  </si>
  <si>
    <t>899114112</t>
  </si>
  <si>
    <t>Osazení poklopů plastových nebo kompozitních včetně rámů pro třídu zatížení D400, E600</t>
  </si>
  <si>
    <t>692431522</t>
  </si>
  <si>
    <t>63126039</t>
  </si>
  <si>
    <t>poklop šachtový s BEGU rámem a zámky kruhový, DN 600 D400</t>
  </si>
  <si>
    <t>-1219421115</t>
  </si>
  <si>
    <t>899511111</t>
  </si>
  <si>
    <t>Stupadla do šachet vidlicová osazovaná při betonování</t>
  </si>
  <si>
    <t>1206003848</t>
  </si>
  <si>
    <t>55243808</t>
  </si>
  <si>
    <t>stupadlo ocelové s PE povlakem forma A - MSS P162mm</t>
  </si>
  <si>
    <t>1046364410</t>
  </si>
  <si>
    <t>916241113</t>
  </si>
  <si>
    <t>Osazení obrubníku kamenného ležatého s boční opěrou do lože z betonu prostého</t>
  </si>
  <si>
    <t>-219706164</t>
  </si>
  <si>
    <t>"zpětné použití vybouraného"</t>
  </si>
  <si>
    <t>916991121</t>
  </si>
  <si>
    <t>Lože pod obrubníky, krajníky nebo obruby z dlažebních kostek z betonu prostého</t>
  </si>
  <si>
    <t>-1229000823</t>
  </si>
  <si>
    <t>2*0,2*0,3</t>
  </si>
  <si>
    <t>979021112</t>
  </si>
  <si>
    <t>Očištění vybouraných obrubníků a krajníků chodníkových při překopech inženýrských sítí</t>
  </si>
  <si>
    <t>1752837924</t>
  </si>
  <si>
    <t>1658592098</t>
  </si>
  <si>
    <t>-334821014</t>
  </si>
  <si>
    <t>-1357967900</t>
  </si>
  <si>
    <t>11,575*7 'Přepočtené koeficientem množství</t>
  </si>
  <si>
    <t>-1976715327</t>
  </si>
  <si>
    <t>1568713036</t>
  </si>
  <si>
    <t>dlažba*0,29</t>
  </si>
  <si>
    <t>998274101R</t>
  </si>
  <si>
    <t>-1949711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</si>
  <si>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</si>
  <si>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</si>
  <si>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</si>
  <si>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</si>
  <si>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</si>
  <si>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Vedlejší rozpočtové náklady</t>
  </si>
  <si>
    <t>VRN1</t>
  </si>
  <si>
    <t>Průzkumné, geodetické a projektové práce</t>
  </si>
  <si>
    <t>012002000</t>
  </si>
  <si>
    <t>Geodetické práce (vytýčení, zaměření, geometrický plán apod.)</t>
  </si>
  <si>
    <t>1024</t>
  </si>
  <si>
    <t>-78527891</t>
  </si>
  <si>
    <t>012164000</t>
  </si>
  <si>
    <t>Vytyčení a zaměření inženýrských sítí</t>
  </si>
  <si>
    <t>-2041472375</t>
  </si>
  <si>
    <t>013254000</t>
  </si>
  <si>
    <t>Dokumentace skutečného provedení stavby</t>
  </si>
  <si>
    <t>429269583</t>
  </si>
  <si>
    <t>VRN3</t>
  </si>
  <si>
    <t>Zařízení staveniště</t>
  </si>
  <si>
    <t>030001000</t>
  </si>
  <si>
    <t>1741324575</t>
  </si>
  <si>
    <t>VRN6</t>
  </si>
  <si>
    <t>Územní vlivy</t>
  </si>
  <si>
    <t>060001000</t>
  </si>
  <si>
    <t>1875584366</t>
  </si>
  <si>
    <t>SEZNAM FIGUR</t>
  </si>
  <si>
    <t>Výměra</t>
  </si>
  <si>
    <t>Použití figury:</t>
  </si>
  <si>
    <t>dlažba_1</t>
  </si>
  <si>
    <t>Poznámka k položce:_x000D_
provedení dle výpisu pískovec tryskaný, řezaný, jakost - viz Technická zpráva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</si>
</sst>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40" workbookViewId="0">
      <selection activeCell="AP110" sqref="AP11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22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53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1"/>
      <c r="BE5" s="250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5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1"/>
      <c r="BE6" s="251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51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51"/>
      <c r="BS8" s="18" t="s">
        <v>6</v>
      </c>
    </row>
    <row r="9" spans="1:74" s="1" customFormat="1" ht="14.4" customHeight="1">
      <c r="B9" s="21"/>
      <c r="AR9" s="21"/>
      <c r="BE9" s="251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51"/>
      <c r="BS10" s="18" t="s">
        <v>6</v>
      </c>
    </row>
    <row r="11" spans="1:74" s="1" customFormat="1" ht="18.45" customHeight="1">
      <c r="B11" s="21"/>
      <c r="E11" s="26" t="s">
        <v>26</v>
      </c>
      <c r="AK11" s="28" t="s">
        <v>27</v>
      </c>
      <c r="AN11" s="26" t="s">
        <v>1</v>
      </c>
      <c r="AR11" s="21"/>
      <c r="BE11" s="251"/>
      <c r="BS11" s="18" t="s">
        <v>6</v>
      </c>
    </row>
    <row r="12" spans="1:74" s="1" customFormat="1" ht="6.9" customHeight="1">
      <c r="B12" s="21"/>
      <c r="AR12" s="21"/>
      <c r="BE12" s="251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51"/>
      <c r="BS13" s="18" t="s">
        <v>6</v>
      </c>
    </row>
    <row r="14" spans="1:74" ht="13.2">
      <c r="B14" s="21"/>
      <c r="E14" s="255" t="s">
        <v>29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8" t="s">
        <v>27</v>
      </c>
      <c r="AN14" s="30" t="s">
        <v>29</v>
      </c>
      <c r="AR14" s="21"/>
      <c r="BE14" s="251"/>
      <c r="BS14" s="18" t="s">
        <v>6</v>
      </c>
    </row>
    <row r="15" spans="1:74" s="1" customFormat="1" ht="6.9" customHeight="1">
      <c r="B15" s="21"/>
      <c r="AR15" s="21"/>
      <c r="BE15" s="251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51"/>
      <c r="BS16" s="18" t="s">
        <v>3</v>
      </c>
    </row>
    <row r="17" spans="1:71" s="1" customFormat="1" ht="18.45" customHeight="1">
      <c r="B17" s="21"/>
      <c r="E17" s="26" t="s">
        <v>31</v>
      </c>
      <c r="AK17" s="28" t="s">
        <v>27</v>
      </c>
      <c r="AN17" s="26" t="s">
        <v>1</v>
      </c>
      <c r="AR17" s="21"/>
      <c r="BE17" s="251"/>
      <c r="BS17" s="18" t="s">
        <v>32</v>
      </c>
    </row>
    <row r="18" spans="1:71" s="1" customFormat="1" ht="6.9" customHeight="1">
      <c r="B18" s="21"/>
      <c r="AR18" s="21"/>
      <c r="BE18" s="251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51"/>
      <c r="BS19" s="18" t="s">
        <v>6</v>
      </c>
    </row>
    <row r="20" spans="1:71" s="1" customFormat="1" ht="18.45" customHeight="1">
      <c r="B20" s="21"/>
      <c r="E20" s="26" t="s">
        <v>34</v>
      </c>
      <c r="AK20" s="28" t="s">
        <v>27</v>
      </c>
      <c r="AN20" s="26" t="s">
        <v>1</v>
      </c>
      <c r="AR20" s="21"/>
      <c r="BE20" s="251"/>
      <c r="BS20" s="18" t="s">
        <v>32</v>
      </c>
    </row>
    <row r="21" spans="1:71" s="1" customFormat="1" ht="6.9" customHeight="1">
      <c r="B21" s="21"/>
      <c r="AR21" s="21"/>
      <c r="BE21" s="251"/>
    </row>
    <row r="22" spans="1:71" s="1" customFormat="1" ht="12" customHeight="1">
      <c r="B22" s="21"/>
      <c r="D22" s="28" t="s">
        <v>35</v>
      </c>
      <c r="AR22" s="21"/>
      <c r="BE22" s="251"/>
    </row>
    <row r="23" spans="1:71" s="1" customFormat="1" ht="16.5" customHeight="1">
      <c r="B23" s="21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R23" s="21"/>
      <c r="BE23" s="251"/>
    </row>
    <row r="24" spans="1:71" s="1" customFormat="1" ht="6.9" customHeight="1">
      <c r="B24" s="21"/>
      <c r="AR24" s="21"/>
      <c r="BE24" s="251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1"/>
    </row>
    <row r="26" spans="1:71" s="2" customFormat="1" ht="25.95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8">
        <f>ROUND(AG94,2)</f>
        <v>0</v>
      </c>
      <c r="AL26" s="259"/>
      <c r="AM26" s="259"/>
      <c r="AN26" s="259"/>
      <c r="AO26" s="259"/>
      <c r="AP26" s="33"/>
      <c r="AQ26" s="33"/>
      <c r="AR26" s="34"/>
      <c r="BE26" s="251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1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0" t="s">
        <v>37</v>
      </c>
      <c r="M28" s="260"/>
      <c r="N28" s="260"/>
      <c r="O28" s="260"/>
      <c r="P28" s="260"/>
      <c r="Q28" s="33"/>
      <c r="R28" s="33"/>
      <c r="S28" s="33"/>
      <c r="T28" s="33"/>
      <c r="U28" s="33"/>
      <c r="V28" s="33"/>
      <c r="W28" s="260" t="s">
        <v>38</v>
      </c>
      <c r="X28" s="260"/>
      <c r="Y28" s="260"/>
      <c r="Z28" s="260"/>
      <c r="AA28" s="260"/>
      <c r="AB28" s="260"/>
      <c r="AC28" s="260"/>
      <c r="AD28" s="260"/>
      <c r="AE28" s="260"/>
      <c r="AF28" s="33"/>
      <c r="AG28" s="33"/>
      <c r="AH28" s="33"/>
      <c r="AI28" s="33"/>
      <c r="AJ28" s="33"/>
      <c r="AK28" s="260" t="s">
        <v>39</v>
      </c>
      <c r="AL28" s="260"/>
      <c r="AM28" s="260"/>
      <c r="AN28" s="260"/>
      <c r="AO28" s="260"/>
      <c r="AP28" s="33"/>
      <c r="AQ28" s="33"/>
      <c r="AR28" s="34"/>
      <c r="BE28" s="251"/>
    </row>
    <row r="29" spans="1:71" s="3" customFormat="1" ht="14.4" customHeight="1">
      <c r="B29" s="38"/>
      <c r="D29" s="28" t="s">
        <v>40</v>
      </c>
      <c r="F29" s="28" t="s">
        <v>41</v>
      </c>
      <c r="L29" s="245">
        <v>0.21</v>
      </c>
      <c r="M29" s="244"/>
      <c r="N29" s="244"/>
      <c r="O29" s="244"/>
      <c r="P29" s="244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K29" s="243">
        <f>ROUND(AV94, 2)</f>
        <v>0</v>
      </c>
      <c r="AL29" s="244"/>
      <c r="AM29" s="244"/>
      <c r="AN29" s="244"/>
      <c r="AO29" s="244"/>
      <c r="AR29" s="38"/>
      <c r="BE29" s="252"/>
    </row>
    <row r="30" spans="1:71" s="3" customFormat="1" ht="14.4" customHeight="1">
      <c r="B30" s="38"/>
      <c r="F30" s="28" t="s">
        <v>42</v>
      </c>
      <c r="L30" s="245">
        <v>0.12</v>
      </c>
      <c r="M30" s="244"/>
      <c r="N30" s="244"/>
      <c r="O30" s="244"/>
      <c r="P30" s="244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K30" s="243">
        <f>ROUND(AW94, 2)</f>
        <v>0</v>
      </c>
      <c r="AL30" s="244"/>
      <c r="AM30" s="244"/>
      <c r="AN30" s="244"/>
      <c r="AO30" s="244"/>
      <c r="AR30" s="38"/>
      <c r="BE30" s="252"/>
    </row>
    <row r="31" spans="1:71" s="3" customFormat="1" ht="14.4" hidden="1" customHeight="1">
      <c r="B31" s="38"/>
      <c r="F31" s="28" t="s">
        <v>43</v>
      </c>
      <c r="L31" s="245">
        <v>0.21</v>
      </c>
      <c r="M31" s="244"/>
      <c r="N31" s="244"/>
      <c r="O31" s="244"/>
      <c r="P31" s="244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K31" s="243">
        <v>0</v>
      </c>
      <c r="AL31" s="244"/>
      <c r="AM31" s="244"/>
      <c r="AN31" s="244"/>
      <c r="AO31" s="244"/>
      <c r="AR31" s="38"/>
      <c r="BE31" s="252"/>
    </row>
    <row r="32" spans="1:71" s="3" customFormat="1" ht="14.4" hidden="1" customHeight="1">
      <c r="B32" s="38"/>
      <c r="F32" s="28" t="s">
        <v>44</v>
      </c>
      <c r="L32" s="245">
        <v>0.12</v>
      </c>
      <c r="M32" s="244"/>
      <c r="N32" s="244"/>
      <c r="O32" s="244"/>
      <c r="P32" s="244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K32" s="243">
        <v>0</v>
      </c>
      <c r="AL32" s="244"/>
      <c r="AM32" s="244"/>
      <c r="AN32" s="244"/>
      <c r="AO32" s="244"/>
      <c r="AR32" s="38"/>
      <c r="BE32" s="252"/>
    </row>
    <row r="33" spans="1:57" s="3" customFormat="1" ht="14.4" hidden="1" customHeight="1">
      <c r="B33" s="38"/>
      <c r="F33" s="28" t="s">
        <v>45</v>
      </c>
      <c r="L33" s="245">
        <v>0</v>
      </c>
      <c r="M33" s="244"/>
      <c r="N33" s="244"/>
      <c r="O33" s="244"/>
      <c r="P33" s="244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K33" s="243">
        <v>0</v>
      </c>
      <c r="AL33" s="244"/>
      <c r="AM33" s="244"/>
      <c r="AN33" s="244"/>
      <c r="AO33" s="244"/>
      <c r="AR33" s="38"/>
      <c r="BE33" s="252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1"/>
    </row>
    <row r="35" spans="1:57" s="2" customFormat="1" ht="25.95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46" t="s">
        <v>48</v>
      </c>
      <c r="Y35" s="247"/>
      <c r="Z35" s="247"/>
      <c r="AA35" s="247"/>
      <c r="AB35" s="247"/>
      <c r="AC35" s="41"/>
      <c r="AD35" s="41"/>
      <c r="AE35" s="41"/>
      <c r="AF35" s="41"/>
      <c r="AG35" s="41"/>
      <c r="AH35" s="41"/>
      <c r="AI35" s="41"/>
      <c r="AJ35" s="41"/>
      <c r="AK35" s="248">
        <f>SUM(AK26:AK33)</f>
        <v>0</v>
      </c>
      <c r="AL35" s="247"/>
      <c r="AM35" s="247"/>
      <c r="AN35" s="247"/>
      <c r="AO35" s="249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2360</v>
      </c>
      <c r="AR84" s="52"/>
    </row>
    <row r="85" spans="1:91" s="5" customFormat="1" ht="36.9" customHeight="1">
      <c r="B85" s="53"/>
      <c r="C85" s="54" t="s">
        <v>16</v>
      </c>
      <c r="L85" s="234" t="str">
        <f>K6</f>
        <v>Bezbariérový nástup do podloubí, ul. Bulharská, Trutnov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Trutnov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6" t="str">
        <f>IF(AN8= "","",AN8)</f>
        <v>23. 7. 2024</v>
      </c>
      <c r="AN87" s="236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65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Trutnov, Slovanské nám. 165, Trutnov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37" t="str">
        <f>IF(E17="","",E17)</f>
        <v>Ing.Arch, Jan Veisser, Znojmo</v>
      </c>
      <c r="AN89" s="238"/>
      <c r="AO89" s="238"/>
      <c r="AP89" s="238"/>
      <c r="AQ89" s="33"/>
      <c r="AR89" s="34"/>
      <c r="AS89" s="239" t="s">
        <v>56</v>
      </c>
      <c r="AT89" s="24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37" t="str">
        <f>IF(E20="","",E20)</f>
        <v>Ing. Lenka Kasperová</v>
      </c>
      <c r="AN90" s="238"/>
      <c r="AO90" s="238"/>
      <c r="AP90" s="238"/>
      <c r="AQ90" s="33"/>
      <c r="AR90" s="34"/>
      <c r="AS90" s="241"/>
      <c r="AT90" s="24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1"/>
      <c r="AT91" s="24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7" t="s">
        <v>57</v>
      </c>
      <c r="D92" s="228"/>
      <c r="E92" s="228"/>
      <c r="F92" s="228"/>
      <c r="G92" s="228"/>
      <c r="H92" s="61"/>
      <c r="I92" s="229" t="s">
        <v>58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59</v>
      </c>
      <c r="AH92" s="228"/>
      <c r="AI92" s="228"/>
      <c r="AJ92" s="228"/>
      <c r="AK92" s="228"/>
      <c r="AL92" s="228"/>
      <c r="AM92" s="228"/>
      <c r="AN92" s="229" t="s">
        <v>60</v>
      </c>
      <c r="AO92" s="228"/>
      <c r="AP92" s="231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2">
        <f>ROUND(SUM(AG95:AG97),2)</f>
        <v>0</v>
      </c>
      <c r="AH94" s="232"/>
      <c r="AI94" s="232"/>
      <c r="AJ94" s="232"/>
      <c r="AK94" s="232"/>
      <c r="AL94" s="232"/>
      <c r="AM94" s="232"/>
      <c r="AN94" s="233">
        <f>SUM(AG94,AT94)</f>
        <v>0</v>
      </c>
      <c r="AO94" s="233"/>
      <c r="AP94" s="233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226" t="s">
        <v>81</v>
      </c>
      <c r="E95" s="226"/>
      <c r="F95" s="226"/>
      <c r="G95" s="226"/>
      <c r="H95" s="226"/>
      <c r="I95" s="83"/>
      <c r="J95" s="226" t="s">
        <v>82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4">
        <f>'SO 01 - Rampa'!J30</f>
        <v>0</v>
      </c>
      <c r="AH95" s="225"/>
      <c r="AI95" s="225"/>
      <c r="AJ95" s="225"/>
      <c r="AK95" s="225"/>
      <c r="AL95" s="225"/>
      <c r="AM95" s="225"/>
      <c r="AN95" s="224">
        <f>SUM(AG95,AT95)</f>
        <v>0</v>
      </c>
      <c r="AO95" s="225"/>
      <c r="AP95" s="225"/>
      <c r="AQ95" s="84" t="s">
        <v>83</v>
      </c>
      <c r="AR95" s="81"/>
      <c r="AS95" s="85">
        <v>0</v>
      </c>
      <c r="AT95" s="86">
        <f>ROUND(SUM(AV95:AW95),2)</f>
        <v>0</v>
      </c>
      <c r="AU95" s="87">
        <f>'SO 01 - Rampa'!P134</f>
        <v>0</v>
      </c>
      <c r="AV95" s="86">
        <f>'SO 01 - Rampa'!J33</f>
        <v>0</v>
      </c>
      <c r="AW95" s="86">
        <f>'SO 01 - Rampa'!J34</f>
        <v>0</v>
      </c>
      <c r="AX95" s="86">
        <f>'SO 01 - Rampa'!J35</f>
        <v>0</v>
      </c>
      <c r="AY95" s="86">
        <f>'SO 01 - Rampa'!J36</f>
        <v>0</v>
      </c>
      <c r="AZ95" s="86">
        <f>'SO 01 - Rampa'!F33</f>
        <v>0</v>
      </c>
      <c r="BA95" s="86">
        <f>'SO 01 - Rampa'!F34</f>
        <v>0</v>
      </c>
      <c r="BB95" s="86">
        <f>'SO 01 - Rampa'!F35</f>
        <v>0</v>
      </c>
      <c r="BC95" s="86">
        <f>'SO 01 - Rampa'!F36</f>
        <v>0</v>
      </c>
      <c r="BD95" s="88">
        <f>'SO 01 - Rampa'!F37</f>
        <v>0</v>
      </c>
      <c r="BT95" s="89" t="s">
        <v>84</v>
      </c>
      <c r="BV95" s="89" t="s">
        <v>78</v>
      </c>
      <c r="BW95" s="89" t="s">
        <v>85</v>
      </c>
      <c r="BX95" s="89" t="s">
        <v>4</v>
      </c>
      <c r="CL95" s="89" t="s">
        <v>1</v>
      </c>
      <c r="CM95" s="89" t="s">
        <v>86</v>
      </c>
    </row>
    <row r="96" spans="1:91" s="7" customFormat="1" ht="16.5" hidden="1" customHeight="1">
      <c r="A96" s="80" t="s">
        <v>80</v>
      </c>
      <c r="B96" s="81"/>
      <c r="C96" s="82"/>
      <c r="D96" s="226" t="s">
        <v>87</v>
      </c>
      <c r="E96" s="226"/>
      <c r="F96" s="226"/>
      <c r="G96" s="226"/>
      <c r="H96" s="226"/>
      <c r="I96" s="83"/>
      <c r="J96" s="226" t="s">
        <v>88</v>
      </c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4">
        <f>'SO 02 - Kanalizace'!J30</f>
        <v>0</v>
      </c>
      <c r="AH96" s="225"/>
      <c r="AI96" s="225"/>
      <c r="AJ96" s="225"/>
      <c r="AK96" s="225"/>
      <c r="AL96" s="225"/>
      <c r="AM96" s="225"/>
      <c r="AN96" s="224">
        <f>SUM(AG96,AT96)</f>
        <v>0</v>
      </c>
      <c r="AO96" s="225"/>
      <c r="AP96" s="225"/>
      <c r="AQ96" s="84" t="s">
        <v>83</v>
      </c>
      <c r="AR96" s="81"/>
      <c r="AS96" s="85">
        <v>0</v>
      </c>
      <c r="AT96" s="86">
        <f>ROUND(SUM(AV96:AW96),2)</f>
        <v>0</v>
      </c>
      <c r="AU96" s="87">
        <f>'SO 02 - Kanalizace'!P125</f>
        <v>0</v>
      </c>
      <c r="AV96" s="86">
        <f>'SO 02 - Kanalizace'!J33</f>
        <v>0</v>
      </c>
      <c r="AW96" s="86">
        <f>'SO 02 - Kanalizace'!J34</f>
        <v>0</v>
      </c>
      <c r="AX96" s="86">
        <f>'SO 02 - Kanalizace'!J35</f>
        <v>0</v>
      </c>
      <c r="AY96" s="86">
        <f>'SO 02 - Kanalizace'!J36</f>
        <v>0</v>
      </c>
      <c r="AZ96" s="86">
        <f>'SO 02 - Kanalizace'!F33</f>
        <v>0</v>
      </c>
      <c r="BA96" s="86">
        <f>'SO 02 - Kanalizace'!F34</f>
        <v>0</v>
      </c>
      <c r="BB96" s="86">
        <f>'SO 02 - Kanalizace'!F35</f>
        <v>0</v>
      </c>
      <c r="BC96" s="86">
        <f>'SO 02 - Kanalizace'!F36</f>
        <v>0</v>
      </c>
      <c r="BD96" s="88">
        <f>'SO 02 - Kanalizace'!F37</f>
        <v>0</v>
      </c>
      <c r="BT96" s="89" t="s">
        <v>84</v>
      </c>
      <c r="BV96" s="89" t="s">
        <v>78</v>
      </c>
      <c r="BW96" s="89" t="s">
        <v>89</v>
      </c>
      <c r="BX96" s="89" t="s">
        <v>4</v>
      </c>
      <c r="CL96" s="89" t="s">
        <v>1</v>
      </c>
      <c r="CM96" s="89" t="s">
        <v>86</v>
      </c>
    </row>
    <row r="97" spans="1:91" s="7" customFormat="1" ht="16.5" customHeight="1">
      <c r="A97" s="80" t="s">
        <v>80</v>
      </c>
      <c r="B97" s="81"/>
      <c r="C97" s="82"/>
      <c r="D97" s="226" t="s">
        <v>90</v>
      </c>
      <c r="E97" s="226"/>
      <c r="F97" s="226"/>
      <c r="G97" s="226"/>
      <c r="H97" s="226"/>
      <c r="I97" s="83"/>
      <c r="J97" s="226" t="s">
        <v>91</v>
      </c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4">
        <f>'VRN - Vedlejší a ostatní ...'!J30</f>
        <v>0</v>
      </c>
      <c r="AH97" s="225"/>
      <c r="AI97" s="225"/>
      <c r="AJ97" s="225"/>
      <c r="AK97" s="225"/>
      <c r="AL97" s="225"/>
      <c r="AM97" s="225"/>
      <c r="AN97" s="224">
        <f>SUM(AG97,AT97)</f>
        <v>0</v>
      </c>
      <c r="AO97" s="225"/>
      <c r="AP97" s="225"/>
      <c r="AQ97" s="84" t="s">
        <v>92</v>
      </c>
      <c r="AR97" s="81"/>
      <c r="AS97" s="90">
        <v>0</v>
      </c>
      <c r="AT97" s="91">
        <f>ROUND(SUM(AV97:AW97),2)</f>
        <v>0</v>
      </c>
      <c r="AU97" s="92">
        <f>'VRN - Vedlejší a ostatní ...'!P120</f>
        <v>0</v>
      </c>
      <c r="AV97" s="91">
        <f>'VRN - Vedlejší a ostatní ...'!J33</f>
        <v>0</v>
      </c>
      <c r="AW97" s="91">
        <f>'VRN - Vedlejší a ostatní ...'!J34</f>
        <v>0</v>
      </c>
      <c r="AX97" s="91">
        <f>'VRN - Vedlejší a ostatní ...'!J35</f>
        <v>0</v>
      </c>
      <c r="AY97" s="91">
        <f>'VRN - Vedlejší a ostatní ...'!J36</f>
        <v>0</v>
      </c>
      <c r="AZ97" s="91">
        <f>'VRN - Vedlejší a ostatní ...'!F33</f>
        <v>0</v>
      </c>
      <c r="BA97" s="91">
        <f>'VRN - Vedlejší a ostatní ...'!F34</f>
        <v>0</v>
      </c>
      <c r="BB97" s="91">
        <f>'VRN - Vedlejší a ostatní ...'!F35</f>
        <v>0</v>
      </c>
      <c r="BC97" s="91">
        <f>'VRN - Vedlejší a ostatní ...'!F36</f>
        <v>0</v>
      </c>
      <c r="BD97" s="93">
        <f>'VRN - Vedlejší a ostatní ...'!F37</f>
        <v>0</v>
      </c>
      <c r="BT97" s="89" t="s">
        <v>84</v>
      </c>
      <c r="BV97" s="89" t="s">
        <v>78</v>
      </c>
      <c r="BW97" s="89" t="s">
        <v>93</v>
      </c>
      <c r="BX97" s="89" t="s">
        <v>4</v>
      </c>
      <c r="CL97" s="89" t="s">
        <v>1</v>
      </c>
      <c r="CM97" s="89" t="s">
        <v>86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Rampa'!C2" display="/"/>
    <hyperlink ref="A96" location="'SO 02 - Kanalizace'!C2" display="/"/>
    <hyperlink ref="A97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8"/>
  <sheetViews>
    <sheetView showGridLines="0" topLeftCell="A238" workbookViewId="0">
      <selection activeCell="X249" sqref="X24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85</v>
      </c>
      <c r="AZ2" s="94" t="s">
        <v>94</v>
      </c>
      <c r="BA2" s="94" t="s">
        <v>1</v>
      </c>
      <c r="BB2" s="94" t="s">
        <v>1</v>
      </c>
      <c r="BC2" s="94" t="s">
        <v>95</v>
      </c>
      <c r="BD2" s="94" t="s">
        <v>86</v>
      </c>
    </row>
    <row r="3" spans="1:5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4" t="s">
        <v>96</v>
      </c>
      <c r="BA3" s="94" t="s">
        <v>1</v>
      </c>
      <c r="BB3" s="94" t="s">
        <v>1</v>
      </c>
      <c r="BC3" s="94" t="s">
        <v>97</v>
      </c>
      <c r="BD3" s="94" t="s">
        <v>86</v>
      </c>
    </row>
    <row r="4" spans="1:56" s="1" customFormat="1" ht="24.9" customHeight="1">
      <c r="B4" s="21"/>
      <c r="D4" s="22" t="s">
        <v>98</v>
      </c>
      <c r="L4" s="21"/>
      <c r="M4" s="95" t="s">
        <v>10</v>
      </c>
      <c r="AT4" s="18" t="s">
        <v>3</v>
      </c>
      <c r="AZ4" s="94" t="s">
        <v>99</v>
      </c>
      <c r="BA4" s="94" t="s">
        <v>1</v>
      </c>
      <c r="BB4" s="94" t="s">
        <v>1</v>
      </c>
      <c r="BC4" s="94" t="s">
        <v>97</v>
      </c>
      <c r="BD4" s="94" t="s">
        <v>86</v>
      </c>
    </row>
    <row r="5" spans="1:56" s="1" customFormat="1" ht="6.9" customHeight="1">
      <c r="B5" s="21"/>
      <c r="L5" s="21"/>
      <c r="AZ5" s="94" t="s">
        <v>100</v>
      </c>
      <c r="BA5" s="94" t="s">
        <v>1</v>
      </c>
      <c r="BB5" s="94" t="s">
        <v>1</v>
      </c>
      <c r="BC5" s="94" t="s">
        <v>101</v>
      </c>
      <c r="BD5" s="94" t="s">
        <v>86</v>
      </c>
    </row>
    <row r="6" spans="1:56" s="1" customFormat="1" ht="12" customHeight="1">
      <c r="B6" s="21"/>
      <c r="D6" s="28" t="s">
        <v>16</v>
      </c>
      <c r="L6" s="21"/>
      <c r="AZ6" s="94" t="s">
        <v>102</v>
      </c>
      <c r="BA6" s="94" t="s">
        <v>1</v>
      </c>
      <c r="BB6" s="94" t="s">
        <v>1</v>
      </c>
      <c r="BC6" s="94" t="s">
        <v>103</v>
      </c>
      <c r="BD6" s="94" t="s">
        <v>86</v>
      </c>
    </row>
    <row r="7" spans="1:56" s="1" customFormat="1" ht="16.5" customHeight="1">
      <c r="B7" s="21"/>
      <c r="E7" s="262" t="str">
        <f>'Rekapitulace stavby'!K6</f>
        <v>Bezbariérový nástup do podloubí, ul. Bulharská, Trutnov</v>
      </c>
      <c r="F7" s="263"/>
      <c r="G7" s="263"/>
      <c r="H7" s="263"/>
      <c r="L7" s="21"/>
      <c r="AZ7" s="94" t="s">
        <v>104</v>
      </c>
      <c r="BA7" s="94" t="s">
        <v>1</v>
      </c>
      <c r="BB7" s="94" t="s">
        <v>1</v>
      </c>
      <c r="BC7" s="94" t="s">
        <v>105</v>
      </c>
      <c r="BD7" s="94" t="s">
        <v>86</v>
      </c>
    </row>
    <row r="8" spans="1:56" s="2" customFormat="1" ht="12" customHeight="1">
      <c r="A8" s="33"/>
      <c r="B8" s="34"/>
      <c r="C8" s="33"/>
      <c r="D8" s="28" t="s">
        <v>106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107</v>
      </c>
      <c r="BA8" s="94" t="s">
        <v>1</v>
      </c>
      <c r="BB8" s="94" t="s">
        <v>1</v>
      </c>
      <c r="BC8" s="94" t="s">
        <v>108</v>
      </c>
      <c r="BD8" s="94" t="s">
        <v>86</v>
      </c>
    </row>
    <row r="9" spans="1:56" s="2" customFormat="1" ht="16.5" customHeight="1">
      <c r="A9" s="33"/>
      <c r="B9" s="34"/>
      <c r="C9" s="33"/>
      <c r="D9" s="33"/>
      <c r="E9" s="234" t="s">
        <v>109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23. 7. 2024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4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57" t="s">
        <v>1</v>
      </c>
      <c r="F27" s="257"/>
      <c r="G27" s="257"/>
      <c r="H27" s="25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36</v>
      </c>
      <c r="E30" s="33"/>
      <c r="F30" s="33"/>
      <c r="G30" s="33"/>
      <c r="H30" s="33"/>
      <c r="I30" s="33"/>
      <c r="J30" s="72">
        <f>ROUND(J134,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0" t="s">
        <v>40</v>
      </c>
      <c r="E33" s="28" t="s">
        <v>41</v>
      </c>
      <c r="F33" s="101">
        <f>ROUND((SUM(BE134:BE397)),  2)</f>
        <v>0</v>
      </c>
      <c r="G33" s="33"/>
      <c r="H33" s="33"/>
      <c r="I33" s="102">
        <v>0.21</v>
      </c>
      <c r="J33" s="101">
        <f>ROUND(((SUM(BE134:BE397))*I33),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42</v>
      </c>
      <c r="F34" s="101">
        <f>ROUND((SUM(BF134:BF397)),  2)</f>
        <v>0</v>
      </c>
      <c r="G34" s="33"/>
      <c r="H34" s="33"/>
      <c r="I34" s="102">
        <v>0.12</v>
      </c>
      <c r="J34" s="101">
        <f>ROUND(((SUM(BF134:BF397))*I34),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43</v>
      </c>
      <c r="F35" s="101">
        <f>ROUND((SUM(BG134:BG397)),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44</v>
      </c>
      <c r="F36" s="101">
        <f>ROUND((SUM(BH134:BH397)),  2)</f>
        <v>0</v>
      </c>
      <c r="G36" s="33"/>
      <c r="H36" s="33"/>
      <c r="I36" s="102">
        <v>0.12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45</v>
      </c>
      <c r="F37" s="101">
        <f>ROUND((SUM(BI134:BI397)),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46</v>
      </c>
      <c r="E39" s="61"/>
      <c r="F39" s="61"/>
      <c r="G39" s="105" t="s">
        <v>47</v>
      </c>
      <c r="H39" s="106" t="s">
        <v>48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Bezbariérový nástup do podloubí, ul. Bulharská, Trutnov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SO 01 - Rampa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Trutnov</v>
      </c>
      <c r="G89" s="33"/>
      <c r="H89" s="33"/>
      <c r="I89" s="28" t="s">
        <v>22</v>
      </c>
      <c r="J89" s="56" t="str">
        <f>IF(J12="","",J12)</f>
        <v>23. 7. 2024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24</v>
      </c>
      <c r="D91" s="33"/>
      <c r="E91" s="33"/>
      <c r="F91" s="26" t="str">
        <f>E15</f>
        <v>Město Trutnov, Slovanské nám. 165, Trutnov</v>
      </c>
      <c r="G91" s="33"/>
      <c r="H91" s="33"/>
      <c r="I91" s="28" t="s">
        <v>30</v>
      </c>
      <c r="J91" s="31" t="str">
        <f>E21</f>
        <v>Ing.Arch, Jan Veisser, Znojmo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Ing. Lenka Kasperová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111</v>
      </c>
      <c r="D94" s="103"/>
      <c r="E94" s="103"/>
      <c r="F94" s="103"/>
      <c r="G94" s="103"/>
      <c r="H94" s="103"/>
      <c r="I94" s="103"/>
      <c r="J94" s="112" t="s">
        <v>112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3" t="s">
        <v>113</v>
      </c>
      <c r="D96" s="33"/>
      <c r="E96" s="33"/>
      <c r="F96" s="33"/>
      <c r="G96" s="33"/>
      <c r="H96" s="33"/>
      <c r="I96" s="33"/>
      <c r="J96" s="72">
        <f>J134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114</v>
      </c>
    </row>
    <row r="97" spans="2:12" s="9" customFormat="1" ht="24.9" customHeight="1">
      <c r="B97" s="114"/>
      <c r="D97" s="115" t="s">
        <v>115</v>
      </c>
      <c r="E97" s="116"/>
      <c r="F97" s="116"/>
      <c r="G97" s="116"/>
      <c r="H97" s="116"/>
      <c r="I97" s="116"/>
      <c r="J97" s="117">
        <f>J135</f>
        <v>0</v>
      </c>
      <c r="L97" s="114"/>
    </row>
    <row r="98" spans="2:12" s="10" customFormat="1" ht="19.95" customHeight="1">
      <c r="B98" s="118"/>
      <c r="D98" s="119" t="s">
        <v>116</v>
      </c>
      <c r="E98" s="120"/>
      <c r="F98" s="120"/>
      <c r="G98" s="120"/>
      <c r="H98" s="120"/>
      <c r="I98" s="120"/>
      <c r="J98" s="121">
        <f>J136</f>
        <v>0</v>
      </c>
      <c r="L98" s="118"/>
    </row>
    <row r="99" spans="2:12" s="10" customFormat="1" ht="19.95" customHeight="1">
      <c r="B99" s="118"/>
      <c r="D99" s="119" t="s">
        <v>117</v>
      </c>
      <c r="E99" s="120"/>
      <c r="F99" s="120"/>
      <c r="G99" s="120"/>
      <c r="H99" s="120"/>
      <c r="I99" s="120"/>
      <c r="J99" s="121">
        <f>J159</f>
        <v>0</v>
      </c>
      <c r="L99" s="118"/>
    </row>
    <row r="100" spans="2:12" s="10" customFormat="1" ht="19.95" customHeight="1">
      <c r="B100" s="118"/>
      <c r="D100" s="119" t="s">
        <v>118</v>
      </c>
      <c r="E100" s="120"/>
      <c r="F100" s="120"/>
      <c r="G100" s="120"/>
      <c r="H100" s="120"/>
      <c r="I100" s="120"/>
      <c r="J100" s="121">
        <f>J208</f>
        <v>0</v>
      </c>
      <c r="L100" s="118"/>
    </row>
    <row r="101" spans="2:12" s="10" customFormat="1" ht="19.95" customHeight="1">
      <c r="B101" s="118"/>
      <c r="D101" s="119" t="s">
        <v>119</v>
      </c>
      <c r="E101" s="120"/>
      <c r="F101" s="120"/>
      <c r="G101" s="120"/>
      <c r="H101" s="120"/>
      <c r="I101" s="120"/>
      <c r="J101" s="121">
        <f>J217</f>
        <v>0</v>
      </c>
      <c r="L101" s="118"/>
    </row>
    <row r="102" spans="2:12" s="10" customFormat="1" ht="19.95" customHeight="1">
      <c r="B102" s="118"/>
      <c r="D102" s="119" t="s">
        <v>120</v>
      </c>
      <c r="E102" s="120"/>
      <c r="F102" s="120"/>
      <c r="G102" s="120"/>
      <c r="H102" s="120"/>
      <c r="I102" s="120"/>
      <c r="J102" s="121">
        <f>J256</f>
        <v>0</v>
      </c>
      <c r="L102" s="118"/>
    </row>
    <row r="103" spans="2:12" s="10" customFormat="1" ht="19.95" customHeight="1">
      <c r="B103" s="118"/>
      <c r="D103" s="119" t="s">
        <v>121</v>
      </c>
      <c r="E103" s="120"/>
      <c r="F103" s="120"/>
      <c r="G103" s="120"/>
      <c r="H103" s="120"/>
      <c r="I103" s="120"/>
      <c r="J103" s="121">
        <f>J265</f>
        <v>0</v>
      </c>
      <c r="L103" s="118"/>
    </row>
    <row r="104" spans="2:12" s="10" customFormat="1" ht="19.95" customHeight="1">
      <c r="B104" s="118"/>
      <c r="D104" s="119" t="s">
        <v>122</v>
      </c>
      <c r="E104" s="120"/>
      <c r="F104" s="120"/>
      <c r="G104" s="120"/>
      <c r="H104" s="120"/>
      <c r="I104" s="120"/>
      <c r="J104" s="121">
        <f>J276</f>
        <v>0</v>
      </c>
      <c r="L104" s="118"/>
    </row>
    <row r="105" spans="2:12" s="10" customFormat="1" ht="19.95" customHeight="1">
      <c r="B105" s="118"/>
      <c r="D105" s="119" t="s">
        <v>123</v>
      </c>
      <c r="E105" s="120"/>
      <c r="F105" s="120"/>
      <c r="G105" s="120"/>
      <c r="H105" s="120"/>
      <c r="I105" s="120"/>
      <c r="J105" s="121">
        <f>J293</f>
        <v>0</v>
      </c>
      <c r="L105" s="118"/>
    </row>
    <row r="106" spans="2:12" s="10" customFormat="1" ht="19.95" customHeight="1">
      <c r="B106" s="118"/>
      <c r="D106" s="119" t="s">
        <v>124</v>
      </c>
      <c r="E106" s="120"/>
      <c r="F106" s="120"/>
      <c r="G106" s="120"/>
      <c r="H106" s="120"/>
      <c r="I106" s="120"/>
      <c r="J106" s="121">
        <f>J307</f>
        <v>0</v>
      </c>
      <c r="L106" s="118"/>
    </row>
    <row r="107" spans="2:12" s="9" customFormat="1" ht="24.9" customHeight="1">
      <c r="B107" s="114"/>
      <c r="D107" s="115" t="s">
        <v>125</v>
      </c>
      <c r="E107" s="116"/>
      <c r="F107" s="116"/>
      <c r="G107" s="116"/>
      <c r="H107" s="116"/>
      <c r="I107" s="116"/>
      <c r="J107" s="117">
        <f>J309</f>
        <v>0</v>
      </c>
      <c r="L107" s="114"/>
    </row>
    <row r="108" spans="2:12" s="10" customFormat="1" ht="19.95" customHeight="1">
      <c r="B108" s="118"/>
      <c r="D108" s="119" t="s">
        <v>126</v>
      </c>
      <c r="E108" s="120"/>
      <c r="F108" s="120"/>
      <c r="G108" s="120"/>
      <c r="H108" s="120"/>
      <c r="I108" s="120"/>
      <c r="J108" s="121">
        <f>J310</f>
        <v>0</v>
      </c>
      <c r="L108" s="118"/>
    </row>
    <row r="109" spans="2:12" s="10" customFormat="1" ht="19.95" customHeight="1">
      <c r="B109" s="118"/>
      <c r="D109" s="119" t="s">
        <v>127</v>
      </c>
      <c r="E109" s="120"/>
      <c r="F109" s="120"/>
      <c r="G109" s="120"/>
      <c r="H109" s="120"/>
      <c r="I109" s="120"/>
      <c r="J109" s="121">
        <f>J322</f>
        <v>0</v>
      </c>
      <c r="L109" s="118"/>
    </row>
    <row r="110" spans="2:12" s="10" customFormat="1" ht="19.95" customHeight="1">
      <c r="B110" s="118"/>
      <c r="D110" s="119" t="s">
        <v>128</v>
      </c>
      <c r="E110" s="120"/>
      <c r="F110" s="120"/>
      <c r="G110" s="120"/>
      <c r="H110" s="120"/>
      <c r="I110" s="120"/>
      <c r="J110" s="121">
        <f>J328</f>
        <v>0</v>
      </c>
      <c r="L110" s="118"/>
    </row>
    <row r="111" spans="2:12" s="10" customFormat="1" ht="19.95" customHeight="1">
      <c r="B111" s="118"/>
      <c r="D111" s="119" t="s">
        <v>129</v>
      </c>
      <c r="E111" s="120"/>
      <c r="F111" s="120"/>
      <c r="G111" s="120"/>
      <c r="H111" s="120"/>
      <c r="I111" s="120"/>
      <c r="J111" s="121">
        <f>J337</f>
        <v>0</v>
      </c>
      <c r="L111" s="118"/>
    </row>
    <row r="112" spans="2:12" s="10" customFormat="1" ht="19.95" customHeight="1">
      <c r="B112" s="118"/>
      <c r="D112" s="119" t="s">
        <v>130</v>
      </c>
      <c r="E112" s="120"/>
      <c r="F112" s="120"/>
      <c r="G112" s="120"/>
      <c r="H112" s="120"/>
      <c r="I112" s="120"/>
      <c r="J112" s="121">
        <f>J358</f>
        <v>0</v>
      </c>
      <c r="L112" s="118"/>
    </row>
    <row r="113" spans="1:31" s="10" customFormat="1" ht="19.95" customHeight="1">
      <c r="B113" s="118"/>
      <c r="D113" s="119" t="s">
        <v>131</v>
      </c>
      <c r="E113" s="120"/>
      <c r="F113" s="120"/>
      <c r="G113" s="120"/>
      <c r="H113" s="120"/>
      <c r="I113" s="120"/>
      <c r="J113" s="121">
        <f>J371</f>
        <v>0</v>
      </c>
      <c r="L113" s="118"/>
    </row>
    <row r="114" spans="1:31" s="9" customFormat="1" ht="24.9" customHeight="1">
      <c r="B114" s="114"/>
      <c r="D114" s="115" t="s">
        <v>132</v>
      </c>
      <c r="E114" s="116"/>
      <c r="F114" s="116"/>
      <c r="G114" s="116"/>
      <c r="H114" s="116"/>
      <c r="I114" s="116"/>
      <c r="J114" s="117">
        <f>J392</f>
        <v>0</v>
      </c>
      <c r="L114" s="114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" customHeight="1">
      <c r="A116" s="33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" customHeight="1">
      <c r="A120" s="33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" customHeight="1">
      <c r="A121" s="33"/>
      <c r="B121" s="34"/>
      <c r="C121" s="22" t="s">
        <v>133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62" t="str">
        <f>E7</f>
        <v>Bezbariérový nástup do podloubí, ul. Bulharská, Trutnov</v>
      </c>
      <c r="F124" s="263"/>
      <c r="G124" s="263"/>
      <c r="H124" s="26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106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34" t="str">
        <f>E9</f>
        <v>SO 01 - Rampa</v>
      </c>
      <c r="F126" s="261"/>
      <c r="G126" s="261"/>
      <c r="H126" s="261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20</v>
      </c>
      <c r="D128" s="33"/>
      <c r="E128" s="33"/>
      <c r="F128" s="26" t="str">
        <f>F12</f>
        <v>Trutnov</v>
      </c>
      <c r="G128" s="33"/>
      <c r="H128" s="33"/>
      <c r="I128" s="28" t="s">
        <v>22</v>
      </c>
      <c r="J128" s="56" t="str">
        <f>IF(J12="","",J12)</f>
        <v>23. 7. 2024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5.65" customHeight="1">
      <c r="A130" s="33"/>
      <c r="B130" s="34"/>
      <c r="C130" s="28" t="s">
        <v>24</v>
      </c>
      <c r="D130" s="33"/>
      <c r="E130" s="33"/>
      <c r="F130" s="26" t="str">
        <f>E15</f>
        <v>Město Trutnov, Slovanské nám. 165, Trutnov</v>
      </c>
      <c r="G130" s="33"/>
      <c r="H130" s="33"/>
      <c r="I130" s="28" t="s">
        <v>30</v>
      </c>
      <c r="J130" s="31" t="str">
        <f>E21</f>
        <v>Ing.Arch, Jan Veisser, Znojmo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15" customHeight="1">
      <c r="A131" s="33"/>
      <c r="B131" s="34"/>
      <c r="C131" s="28" t="s">
        <v>28</v>
      </c>
      <c r="D131" s="33"/>
      <c r="E131" s="33"/>
      <c r="F131" s="26" t="str">
        <f>IF(E18="","",E18)</f>
        <v>Vyplň údaj</v>
      </c>
      <c r="G131" s="33"/>
      <c r="H131" s="33"/>
      <c r="I131" s="28" t="s">
        <v>33</v>
      </c>
      <c r="J131" s="31" t="str">
        <f>E24</f>
        <v>Ing. Lenka Kasperová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22"/>
      <c r="B133" s="123"/>
      <c r="C133" s="124" t="s">
        <v>134</v>
      </c>
      <c r="D133" s="125" t="s">
        <v>61</v>
      </c>
      <c r="E133" s="125" t="s">
        <v>57</v>
      </c>
      <c r="F133" s="125" t="s">
        <v>58</v>
      </c>
      <c r="G133" s="125" t="s">
        <v>135</v>
      </c>
      <c r="H133" s="125" t="s">
        <v>136</v>
      </c>
      <c r="I133" s="125" t="s">
        <v>137</v>
      </c>
      <c r="J133" s="125" t="s">
        <v>112</v>
      </c>
      <c r="K133" s="126" t="s">
        <v>138</v>
      </c>
      <c r="L133" s="127"/>
      <c r="M133" s="63" t="s">
        <v>1</v>
      </c>
      <c r="N133" s="64" t="s">
        <v>40</v>
      </c>
      <c r="O133" s="64" t="s">
        <v>139</v>
      </c>
      <c r="P133" s="64" t="s">
        <v>140</v>
      </c>
      <c r="Q133" s="64" t="s">
        <v>141</v>
      </c>
      <c r="R133" s="64" t="s">
        <v>142</v>
      </c>
      <c r="S133" s="64" t="s">
        <v>143</v>
      </c>
      <c r="T133" s="65" t="s">
        <v>144</v>
      </c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</row>
    <row r="134" spans="1:65" s="2" customFormat="1" ht="22.8" customHeight="1">
      <c r="A134" s="33"/>
      <c r="B134" s="34"/>
      <c r="C134" s="70" t="s">
        <v>145</v>
      </c>
      <c r="D134" s="33"/>
      <c r="E134" s="33"/>
      <c r="F134" s="33"/>
      <c r="G134" s="33"/>
      <c r="H134" s="33"/>
      <c r="I134" s="33"/>
      <c r="J134" s="128">
        <f>BK134</f>
        <v>0</v>
      </c>
      <c r="K134" s="33"/>
      <c r="L134" s="34"/>
      <c r="M134" s="66"/>
      <c r="N134" s="57"/>
      <c r="O134" s="67"/>
      <c r="P134" s="129">
        <f>P135+P309+P392</f>
        <v>0</v>
      </c>
      <c r="Q134" s="67"/>
      <c r="R134" s="129">
        <f>R135+R309+R392</f>
        <v>48.000319070000003</v>
      </c>
      <c r="S134" s="67"/>
      <c r="T134" s="130">
        <f>T135+T309+T392</f>
        <v>12.00183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75</v>
      </c>
      <c r="AU134" s="18" t="s">
        <v>114</v>
      </c>
      <c r="BK134" s="131">
        <f>BK135+BK309+BK392</f>
        <v>0</v>
      </c>
    </row>
    <row r="135" spans="1:65" s="12" customFormat="1" ht="25.95" customHeight="1">
      <c r="B135" s="132"/>
      <c r="D135" s="133" t="s">
        <v>75</v>
      </c>
      <c r="E135" s="134" t="s">
        <v>146</v>
      </c>
      <c r="F135" s="134" t="s">
        <v>147</v>
      </c>
      <c r="I135" s="135"/>
      <c r="J135" s="136">
        <f>BK135</f>
        <v>0</v>
      </c>
      <c r="L135" s="132"/>
      <c r="M135" s="137"/>
      <c r="N135" s="138"/>
      <c r="O135" s="138"/>
      <c r="P135" s="139">
        <f>P136+P159+P208+P217+P256+P265+P276+P293+P307</f>
        <v>0</v>
      </c>
      <c r="Q135" s="138"/>
      <c r="R135" s="139">
        <f>R136+R159+R208+R217+R256+R265+R276+R293+R307</f>
        <v>46.038842070000001</v>
      </c>
      <c r="S135" s="138"/>
      <c r="T135" s="140">
        <f>T136+T159+T208+T217+T256+T265+T276+T293+T307</f>
        <v>12.00183</v>
      </c>
      <c r="AR135" s="133" t="s">
        <v>84</v>
      </c>
      <c r="AT135" s="141" t="s">
        <v>75</v>
      </c>
      <c r="AU135" s="141" t="s">
        <v>76</v>
      </c>
      <c r="AY135" s="133" t="s">
        <v>148</v>
      </c>
      <c r="BK135" s="142">
        <f>BK136+BK159+BK208+BK217+BK256+BK265+BK276+BK293+BK307</f>
        <v>0</v>
      </c>
    </row>
    <row r="136" spans="1:65" s="12" customFormat="1" ht="22.8" customHeight="1">
      <c r="B136" s="132"/>
      <c r="D136" s="133" t="s">
        <v>75</v>
      </c>
      <c r="E136" s="143" t="s">
        <v>84</v>
      </c>
      <c r="F136" s="143" t="s">
        <v>149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SUM(P137:P158)</f>
        <v>0</v>
      </c>
      <c r="Q136" s="138"/>
      <c r="R136" s="139">
        <f>SUM(R137:R158)</f>
        <v>0</v>
      </c>
      <c r="S136" s="138"/>
      <c r="T136" s="140">
        <f>SUM(T137:T158)</f>
        <v>9.86</v>
      </c>
      <c r="AR136" s="133" t="s">
        <v>84</v>
      </c>
      <c r="AT136" s="141" t="s">
        <v>75</v>
      </c>
      <c r="AU136" s="141" t="s">
        <v>84</v>
      </c>
      <c r="AY136" s="133" t="s">
        <v>148</v>
      </c>
      <c r="BK136" s="142">
        <f>SUM(BK137:BK158)</f>
        <v>0</v>
      </c>
    </row>
    <row r="137" spans="1:65" s="2" customFormat="1" ht="21.75" customHeight="1">
      <c r="A137" s="33"/>
      <c r="B137" s="145"/>
      <c r="C137" s="146" t="s">
        <v>84</v>
      </c>
      <c r="D137" s="146" t="s">
        <v>150</v>
      </c>
      <c r="E137" s="147" t="s">
        <v>151</v>
      </c>
      <c r="F137" s="148" t="s">
        <v>152</v>
      </c>
      <c r="G137" s="149" t="s">
        <v>153</v>
      </c>
      <c r="H137" s="150">
        <v>34</v>
      </c>
      <c r="I137" s="151"/>
      <c r="J137" s="152">
        <f>ROUND(I137*H137,2)</f>
        <v>0</v>
      </c>
      <c r="K137" s="148" t="s">
        <v>154</v>
      </c>
      <c r="L137" s="34"/>
      <c r="M137" s="153" t="s">
        <v>1</v>
      </c>
      <c r="N137" s="154" t="s">
        <v>41</v>
      </c>
      <c r="O137" s="59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155</v>
      </c>
      <c r="AT137" s="157" t="s">
        <v>150</v>
      </c>
      <c r="AU137" s="157" t="s">
        <v>86</v>
      </c>
      <c r="AY137" s="18" t="s">
        <v>148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84</v>
      </c>
      <c r="BK137" s="158">
        <f>ROUND(I137*H137,2)</f>
        <v>0</v>
      </c>
      <c r="BL137" s="18" t="s">
        <v>155</v>
      </c>
      <c r="BM137" s="157" t="s">
        <v>156</v>
      </c>
    </row>
    <row r="138" spans="1:65" s="13" customFormat="1">
      <c r="B138" s="159"/>
      <c r="D138" s="160" t="s">
        <v>157</v>
      </c>
      <c r="E138" s="161" t="s">
        <v>1</v>
      </c>
      <c r="F138" s="162" t="s">
        <v>158</v>
      </c>
      <c r="H138" s="161" t="s">
        <v>1</v>
      </c>
      <c r="I138" s="163"/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157</v>
      </c>
      <c r="AU138" s="161" t="s">
        <v>86</v>
      </c>
      <c r="AV138" s="13" t="s">
        <v>84</v>
      </c>
      <c r="AW138" s="13" t="s">
        <v>32</v>
      </c>
      <c r="AX138" s="13" t="s">
        <v>76</v>
      </c>
      <c r="AY138" s="161" t="s">
        <v>148</v>
      </c>
    </row>
    <row r="139" spans="1:65" s="14" customFormat="1">
      <c r="B139" s="167"/>
      <c r="D139" s="160" t="s">
        <v>157</v>
      </c>
      <c r="E139" s="168" t="s">
        <v>1</v>
      </c>
      <c r="F139" s="169" t="s">
        <v>159</v>
      </c>
      <c r="H139" s="170">
        <v>34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157</v>
      </c>
      <c r="AU139" s="168" t="s">
        <v>86</v>
      </c>
      <c r="AV139" s="14" t="s">
        <v>86</v>
      </c>
      <c r="AW139" s="14" t="s">
        <v>32</v>
      </c>
      <c r="AX139" s="14" t="s">
        <v>84</v>
      </c>
      <c r="AY139" s="168" t="s">
        <v>148</v>
      </c>
    </row>
    <row r="140" spans="1:65" s="2" customFormat="1" ht="24.15" customHeight="1">
      <c r="A140" s="33"/>
      <c r="B140" s="145"/>
      <c r="C140" s="146" t="s">
        <v>86</v>
      </c>
      <c r="D140" s="146" t="s">
        <v>150</v>
      </c>
      <c r="E140" s="147" t="s">
        <v>160</v>
      </c>
      <c r="F140" s="148" t="s">
        <v>161</v>
      </c>
      <c r="G140" s="149" t="s">
        <v>153</v>
      </c>
      <c r="H140" s="150">
        <v>34</v>
      </c>
      <c r="I140" s="151"/>
      <c r="J140" s="152">
        <f>ROUND(I140*H140,2)</f>
        <v>0</v>
      </c>
      <c r="K140" s="148" t="s">
        <v>154</v>
      </c>
      <c r="L140" s="34"/>
      <c r="M140" s="153" t="s">
        <v>1</v>
      </c>
      <c r="N140" s="154" t="s">
        <v>41</v>
      </c>
      <c r="O140" s="59"/>
      <c r="P140" s="155">
        <f>O140*H140</f>
        <v>0</v>
      </c>
      <c r="Q140" s="155">
        <v>0</v>
      </c>
      <c r="R140" s="155">
        <f>Q140*H140</f>
        <v>0</v>
      </c>
      <c r="S140" s="155">
        <v>0.28999999999999998</v>
      </c>
      <c r="T140" s="156">
        <f>S140*H140</f>
        <v>9.86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155</v>
      </c>
      <c r="AT140" s="157" t="s">
        <v>150</v>
      </c>
      <c r="AU140" s="157" t="s">
        <v>86</v>
      </c>
      <c r="AY140" s="18" t="s">
        <v>148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84</v>
      </c>
      <c r="BK140" s="158">
        <f>ROUND(I140*H140,2)</f>
        <v>0</v>
      </c>
      <c r="BL140" s="18" t="s">
        <v>155</v>
      </c>
      <c r="BM140" s="157" t="s">
        <v>162</v>
      </c>
    </row>
    <row r="141" spans="1:65" s="2" customFormat="1" ht="33" customHeight="1">
      <c r="A141" s="33"/>
      <c r="B141" s="145"/>
      <c r="C141" s="146" t="s">
        <v>163</v>
      </c>
      <c r="D141" s="146" t="s">
        <v>150</v>
      </c>
      <c r="E141" s="147" t="s">
        <v>164</v>
      </c>
      <c r="F141" s="148" t="s">
        <v>165</v>
      </c>
      <c r="G141" s="149" t="s">
        <v>166</v>
      </c>
      <c r="H141" s="150">
        <v>2.8159999999999998</v>
      </c>
      <c r="I141" s="151"/>
      <c r="J141" s="152">
        <f>ROUND(I141*H141,2)</f>
        <v>0</v>
      </c>
      <c r="K141" s="148" t="s">
        <v>154</v>
      </c>
      <c r="L141" s="34"/>
      <c r="M141" s="153" t="s">
        <v>1</v>
      </c>
      <c r="N141" s="154" t="s">
        <v>41</v>
      </c>
      <c r="O141" s="59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155</v>
      </c>
      <c r="AT141" s="157" t="s">
        <v>150</v>
      </c>
      <c r="AU141" s="157" t="s">
        <v>86</v>
      </c>
      <c r="AY141" s="18" t="s">
        <v>148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84</v>
      </c>
      <c r="BK141" s="158">
        <f>ROUND(I141*H141,2)</f>
        <v>0</v>
      </c>
      <c r="BL141" s="18" t="s">
        <v>155</v>
      </c>
      <c r="BM141" s="157" t="s">
        <v>167</v>
      </c>
    </row>
    <row r="142" spans="1:65" s="14" customFormat="1">
      <c r="B142" s="167"/>
      <c r="D142" s="160" t="s">
        <v>157</v>
      </c>
      <c r="E142" s="168" t="s">
        <v>1</v>
      </c>
      <c r="F142" s="169" t="s">
        <v>168</v>
      </c>
      <c r="H142" s="170">
        <v>0.79800000000000004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157</v>
      </c>
      <c r="AU142" s="168" t="s">
        <v>86</v>
      </c>
      <c r="AV142" s="14" t="s">
        <v>86</v>
      </c>
      <c r="AW142" s="14" t="s">
        <v>32</v>
      </c>
      <c r="AX142" s="14" t="s">
        <v>76</v>
      </c>
      <c r="AY142" s="168" t="s">
        <v>148</v>
      </c>
    </row>
    <row r="143" spans="1:65" s="14" customFormat="1">
      <c r="B143" s="167"/>
      <c r="D143" s="160" t="s">
        <v>157</v>
      </c>
      <c r="E143" s="168" t="s">
        <v>1</v>
      </c>
      <c r="F143" s="169" t="s">
        <v>169</v>
      </c>
      <c r="H143" s="170">
        <v>0.54600000000000004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157</v>
      </c>
      <c r="AU143" s="168" t="s">
        <v>86</v>
      </c>
      <c r="AV143" s="14" t="s">
        <v>86</v>
      </c>
      <c r="AW143" s="14" t="s">
        <v>32</v>
      </c>
      <c r="AX143" s="14" t="s">
        <v>76</v>
      </c>
      <c r="AY143" s="168" t="s">
        <v>148</v>
      </c>
    </row>
    <row r="144" spans="1:65" s="14" customFormat="1">
      <c r="B144" s="167"/>
      <c r="D144" s="160" t="s">
        <v>157</v>
      </c>
      <c r="E144" s="168" t="s">
        <v>1</v>
      </c>
      <c r="F144" s="169" t="s">
        <v>170</v>
      </c>
      <c r="H144" s="170">
        <v>0.252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157</v>
      </c>
      <c r="AU144" s="168" t="s">
        <v>86</v>
      </c>
      <c r="AV144" s="14" t="s">
        <v>86</v>
      </c>
      <c r="AW144" s="14" t="s">
        <v>32</v>
      </c>
      <c r="AX144" s="14" t="s">
        <v>76</v>
      </c>
      <c r="AY144" s="168" t="s">
        <v>148</v>
      </c>
    </row>
    <row r="145" spans="1:65" s="14" customFormat="1">
      <c r="B145" s="167"/>
      <c r="D145" s="160" t="s">
        <v>157</v>
      </c>
      <c r="E145" s="168" t="s">
        <v>1</v>
      </c>
      <c r="F145" s="169" t="s">
        <v>171</v>
      </c>
      <c r="H145" s="170">
        <v>6.8000000000000005E-2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8" t="s">
        <v>157</v>
      </c>
      <c r="AU145" s="168" t="s">
        <v>86</v>
      </c>
      <c r="AV145" s="14" t="s">
        <v>86</v>
      </c>
      <c r="AW145" s="14" t="s">
        <v>32</v>
      </c>
      <c r="AX145" s="14" t="s">
        <v>76</v>
      </c>
      <c r="AY145" s="168" t="s">
        <v>148</v>
      </c>
    </row>
    <row r="146" spans="1:65" s="14" customFormat="1">
      <c r="B146" s="167"/>
      <c r="D146" s="160" t="s">
        <v>157</v>
      </c>
      <c r="E146" s="168" t="s">
        <v>1</v>
      </c>
      <c r="F146" s="169" t="s">
        <v>172</v>
      </c>
      <c r="H146" s="170">
        <v>0.09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157</v>
      </c>
      <c r="AU146" s="168" t="s">
        <v>86</v>
      </c>
      <c r="AV146" s="14" t="s">
        <v>86</v>
      </c>
      <c r="AW146" s="14" t="s">
        <v>32</v>
      </c>
      <c r="AX146" s="14" t="s">
        <v>76</v>
      </c>
      <c r="AY146" s="168" t="s">
        <v>148</v>
      </c>
    </row>
    <row r="147" spans="1:65" s="14" customFormat="1">
      <c r="B147" s="167"/>
      <c r="D147" s="160" t="s">
        <v>157</v>
      </c>
      <c r="E147" s="168" t="s">
        <v>1</v>
      </c>
      <c r="F147" s="169" t="s">
        <v>173</v>
      </c>
      <c r="H147" s="170">
        <v>0.432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8" t="s">
        <v>157</v>
      </c>
      <c r="AU147" s="168" t="s">
        <v>86</v>
      </c>
      <c r="AV147" s="14" t="s">
        <v>86</v>
      </c>
      <c r="AW147" s="14" t="s">
        <v>32</v>
      </c>
      <c r="AX147" s="14" t="s">
        <v>76</v>
      </c>
      <c r="AY147" s="168" t="s">
        <v>148</v>
      </c>
    </row>
    <row r="148" spans="1:65" s="14" customFormat="1">
      <c r="B148" s="167"/>
      <c r="D148" s="160" t="s">
        <v>157</v>
      </c>
      <c r="E148" s="168" t="s">
        <v>1</v>
      </c>
      <c r="F148" s="169" t="s">
        <v>174</v>
      </c>
      <c r="H148" s="170">
        <v>0.63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157</v>
      </c>
      <c r="AU148" s="168" t="s">
        <v>86</v>
      </c>
      <c r="AV148" s="14" t="s">
        <v>86</v>
      </c>
      <c r="AW148" s="14" t="s">
        <v>32</v>
      </c>
      <c r="AX148" s="14" t="s">
        <v>76</v>
      </c>
      <c r="AY148" s="168" t="s">
        <v>148</v>
      </c>
    </row>
    <row r="149" spans="1:65" s="15" customFormat="1">
      <c r="B149" s="175"/>
      <c r="D149" s="160" t="s">
        <v>157</v>
      </c>
      <c r="E149" s="176" t="s">
        <v>96</v>
      </c>
      <c r="F149" s="177" t="s">
        <v>175</v>
      </c>
      <c r="H149" s="178">
        <v>2.8159999999999998</v>
      </c>
      <c r="I149" s="179"/>
      <c r="L149" s="175"/>
      <c r="M149" s="180"/>
      <c r="N149" s="181"/>
      <c r="O149" s="181"/>
      <c r="P149" s="181"/>
      <c r="Q149" s="181"/>
      <c r="R149" s="181"/>
      <c r="S149" s="181"/>
      <c r="T149" s="182"/>
      <c r="AT149" s="176" t="s">
        <v>157</v>
      </c>
      <c r="AU149" s="176" t="s">
        <v>86</v>
      </c>
      <c r="AV149" s="15" t="s">
        <v>155</v>
      </c>
      <c r="AW149" s="15" t="s">
        <v>32</v>
      </c>
      <c r="AX149" s="15" t="s">
        <v>84</v>
      </c>
      <c r="AY149" s="176" t="s">
        <v>148</v>
      </c>
    </row>
    <row r="150" spans="1:65" s="2" customFormat="1" ht="24.15" customHeight="1">
      <c r="A150" s="33"/>
      <c r="B150" s="145"/>
      <c r="C150" s="146" t="s">
        <v>155</v>
      </c>
      <c r="D150" s="146" t="s">
        <v>150</v>
      </c>
      <c r="E150" s="147" t="s">
        <v>176</v>
      </c>
      <c r="F150" s="148" t="s">
        <v>177</v>
      </c>
      <c r="G150" s="149" t="s">
        <v>166</v>
      </c>
      <c r="H150" s="150">
        <v>2.8159999999999998</v>
      </c>
      <c r="I150" s="151"/>
      <c r="J150" s="152">
        <f>ROUND(I150*H150,2)</f>
        <v>0</v>
      </c>
      <c r="K150" s="148" t="s">
        <v>154</v>
      </c>
      <c r="L150" s="34"/>
      <c r="M150" s="153" t="s">
        <v>1</v>
      </c>
      <c r="N150" s="154" t="s">
        <v>41</v>
      </c>
      <c r="O150" s="59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155</v>
      </c>
      <c r="AT150" s="157" t="s">
        <v>150</v>
      </c>
      <c r="AU150" s="157" t="s">
        <v>86</v>
      </c>
      <c r="AY150" s="18" t="s">
        <v>148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84</v>
      </c>
      <c r="BK150" s="158">
        <f>ROUND(I150*H150,2)</f>
        <v>0</v>
      </c>
      <c r="BL150" s="18" t="s">
        <v>155</v>
      </c>
      <c r="BM150" s="157" t="s">
        <v>178</v>
      </c>
    </row>
    <row r="151" spans="1:65" s="14" customFormat="1">
      <c r="B151" s="167"/>
      <c r="D151" s="160" t="s">
        <v>157</v>
      </c>
      <c r="E151" s="168" t="s">
        <v>1</v>
      </c>
      <c r="F151" s="169" t="s">
        <v>96</v>
      </c>
      <c r="H151" s="170">
        <v>2.8159999999999998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157</v>
      </c>
      <c r="AU151" s="168" t="s">
        <v>86</v>
      </c>
      <c r="AV151" s="14" t="s">
        <v>86</v>
      </c>
      <c r="AW151" s="14" t="s">
        <v>32</v>
      </c>
      <c r="AX151" s="14" t="s">
        <v>84</v>
      </c>
      <c r="AY151" s="168" t="s">
        <v>148</v>
      </c>
    </row>
    <row r="152" spans="1:65" s="2" customFormat="1" ht="37.799999999999997" customHeight="1">
      <c r="A152" s="33"/>
      <c r="B152" s="145"/>
      <c r="C152" s="146" t="s">
        <v>179</v>
      </c>
      <c r="D152" s="146" t="s">
        <v>150</v>
      </c>
      <c r="E152" s="147" t="s">
        <v>180</v>
      </c>
      <c r="F152" s="148" t="s">
        <v>181</v>
      </c>
      <c r="G152" s="149" t="s">
        <v>166</v>
      </c>
      <c r="H152" s="150">
        <v>2.8159999999999998</v>
      </c>
      <c r="I152" s="151"/>
      <c r="J152" s="152">
        <f>ROUND(I152*H152,2)</f>
        <v>0</v>
      </c>
      <c r="K152" s="148" t="s">
        <v>154</v>
      </c>
      <c r="L152" s="34"/>
      <c r="M152" s="153" t="s">
        <v>1</v>
      </c>
      <c r="N152" s="154" t="s">
        <v>41</v>
      </c>
      <c r="O152" s="59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155</v>
      </c>
      <c r="AT152" s="157" t="s">
        <v>150</v>
      </c>
      <c r="AU152" s="157" t="s">
        <v>86</v>
      </c>
      <c r="AY152" s="18" t="s">
        <v>148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84</v>
      </c>
      <c r="BK152" s="158">
        <f>ROUND(I152*H152,2)</f>
        <v>0</v>
      </c>
      <c r="BL152" s="18" t="s">
        <v>155</v>
      </c>
      <c r="BM152" s="157" t="s">
        <v>182</v>
      </c>
    </row>
    <row r="153" spans="1:65" s="14" customFormat="1">
      <c r="B153" s="167"/>
      <c r="D153" s="160" t="s">
        <v>157</v>
      </c>
      <c r="E153" s="168" t="s">
        <v>1</v>
      </c>
      <c r="F153" s="169" t="s">
        <v>96</v>
      </c>
      <c r="H153" s="170">
        <v>2.8159999999999998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157</v>
      </c>
      <c r="AU153" s="168" t="s">
        <v>86</v>
      </c>
      <c r="AV153" s="14" t="s">
        <v>86</v>
      </c>
      <c r="AW153" s="14" t="s">
        <v>32</v>
      </c>
      <c r="AX153" s="14" t="s">
        <v>76</v>
      </c>
      <c r="AY153" s="168" t="s">
        <v>148</v>
      </c>
    </row>
    <row r="154" spans="1:65" s="15" customFormat="1">
      <c r="B154" s="175"/>
      <c r="D154" s="160" t="s">
        <v>157</v>
      </c>
      <c r="E154" s="176" t="s">
        <v>99</v>
      </c>
      <c r="F154" s="177" t="s">
        <v>175</v>
      </c>
      <c r="H154" s="178">
        <v>2.8159999999999998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6" t="s">
        <v>157</v>
      </c>
      <c r="AU154" s="176" t="s">
        <v>86</v>
      </c>
      <c r="AV154" s="15" t="s">
        <v>155</v>
      </c>
      <c r="AW154" s="15" t="s">
        <v>32</v>
      </c>
      <c r="AX154" s="15" t="s">
        <v>84</v>
      </c>
      <c r="AY154" s="176" t="s">
        <v>148</v>
      </c>
    </row>
    <row r="155" spans="1:65" s="2" customFormat="1" ht="16.5" customHeight="1">
      <c r="A155" s="33"/>
      <c r="B155" s="145"/>
      <c r="C155" s="146" t="s">
        <v>183</v>
      </c>
      <c r="D155" s="146" t="s">
        <v>150</v>
      </c>
      <c r="E155" s="147" t="s">
        <v>184</v>
      </c>
      <c r="F155" s="148" t="s">
        <v>185</v>
      </c>
      <c r="G155" s="149" t="s">
        <v>166</v>
      </c>
      <c r="H155" s="150">
        <v>2.8159999999999998</v>
      </c>
      <c r="I155" s="151"/>
      <c r="J155" s="152">
        <f>ROUND(I155*H155,2)</f>
        <v>0</v>
      </c>
      <c r="K155" s="148" t="s">
        <v>154</v>
      </c>
      <c r="L155" s="34"/>
      <c r="M155" s="153" t="s">
        <v>1</v>
      </c>
      <c r="N155" s="154" t="s">
        <v>41</v>
      </c>
      <c r="O155" s="59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155</v>
      </c>
      <c r="AT155" s="157" t="s">
        <v>150</v>
      </c>
      <c r="AU155" s="157" t="s">
        <v>86</v>
      </c>
      <c r="AY155" s="18" t="s">
        <v>148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8" t="s">
        <v>84</v>
      </c>
      <c r="BK155" s="158">
        <f>ROUND(I155*H155,2)</f>
        <v>0</v>
      </c>
      <c r="BL155" s="18" t="s">
        <v>155</v>
      </c>
      <c r="BM155" s="157" t="s">
        <v>186</v>
      </c>
    </row>
    <row r="156" spans="1:65" s="14" customFormat="1">
      <c r="B156" s="167"/>
      <c r="D156" s="160" t="s">
        <v>157</v>
      </c>
      <c r="E156" s="168" t="s">
        <v>1</v>
      </c>
      <c r="F156" s="169" t="s">
        <v>99</v>
      </c>
      <c r="H156" s="170">
        <v>2.8159999999999998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157</v>
      </c>
      <c r="AU156" s="168" t="s">
        <v>86</v>
      </c>
      <c r="AV156" s="14" t="s">
        <v>86</v>
      </c>
      <c r="AW156" s="14" t="s">
        <v>32</v>
      </c>
      <c r="AX156" s="14" t="s">
        <v>84</v>
      </c>
      <c r="AY156" s="168" t="s">
        <v>148</v>
      </c>
    </row>
    <row r="157" spans="1:65" s="2" customFormat="1" ht="24.15" customHeight="1">
      <c r="A157" s="33"/>
      <c r="B157" s="145"/>
      <c r="C157" s="146" t="s">
        <v>187</v>
      </c>
      <c r="D157" s="146" t="s">
        <v>150</v>
      </c>
      <c r="E157" s="147" t="s">
        <v>188</v>
      </c>
      <c r="F157" s="148" t="s">
        <v>189</v>
      </c>
      <c r="G157" s="149" t="s">
        <v>153</v>
      </c>
      <c r="H157" s="150">
        <v>21.38</v>
      </c>
      <c r="I157" s="151"/>
      <c r="J157" s="152">
        <f>ROUND(I157*H157,2)</f>
        <v>0</v>
      </c>
      <c r="K157" s="148" t="s">
        <v>154</v>
      </c>
      <c r="L157" s="34"/>
      <c r="M157" s="153" t="s">
        <v>1</v>
      </c>
      <c r="N157" s="154" t="s">
        <v>41</v>
      </c>
      <c r="O157" s="59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155</v>
      </c>
      <c r="AT157" s="157" t="s">
        <v>150</v>
      </c>
      <c r="AU157" s="157" t="s">
        <v>86</v>
      </c>
      <c r="AY157" s="18" t="s">
        <v>148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84</v>
      </c>
      <c r="BK157" s="158">
        <f>ROUND(I157*H157,2)</f>
        <v>0</v>
      </c>
      <c r="BL157" s="18" t="s">
        <v>155</v>
      </c>
      <c r="BM157" s="157" t="s">
        <v>190</v>
      </c>
    </row>
    <row r="158" spans="1:65" s="14" customFormat="1">
      <c r="B158" s="167"/>
      <c r="D158" s="160" t="s">
        <v>157</v>
      </c>
      <c r="E158" s="168" t="s">
        <v>1</v>
      </c>
      <c r="F158" s="169" t="s">
        <v>94</v>
      </c>
      <c r="H158" s="170">
        <v>21.38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157</v>
      </c>
      <c r="AU158" s="168" t="s">
        <v>86</v>
      </c>
      <c r="AV158" s="14" t="s">
        <v>86</v>
      </c>
      <c r="AW158" s="14" t="s">
        <v>32</v>
      </c>
      <c r="AX158" s="14" t="s">
        <v>84</v>
      </c>
      <c r="AY158" s="168" t="s">
        <v>148</v>
      </c>
    </row>
    <row r="159" spans="1:65" s="12" customFormat="1" ht="22.8" customHeight="1">
      <c r="B159" s="132"/>
      <c r="D159" s="133" t="s">
        <v>75</v>
      </c>
      <c r="E159" s="143" t="s">
        <v>86</v>
      </c>
      <c r="F159" s="143" t="s">
        <v>191</v>
      </c>
      <c r="I159" s="135"/>
      <c r="J159" s="144">
        <f>BK159</f>
        <v>0</v>
      </c>
      <c r="L159" s="132"/>
      <c r="M159" s="137"/>
      <c r="N159" s="138"/>
      <c r="O159" s="138"/>
      <c r="P159" s="139">
        <f>SUM(P160:P207)</f>
        <v>0</v>
      </c>
      <c r="Q159" s="138"/>
      <c r="R159" s="139">
        <f>SUM(R160:R207)</f>
        <v>38.265976770000002</v>
      </c>
      <c r="S159" s="138"/>
      <c r="T159" s="140">
        <f>SUM(T160:T207)</f>
        <v>0</v>
      </c>
      <c r="AR159" s="133" t="s">
        <v>84</v>
      </c>
      <c r="AT159" s="141" t="s">
        <v>75</v>
      </c>
      <c r="AU159" s="141" t="s">
        <v>84</v>
      </c>
      <c r="AY159" s="133" t="s">
        <v>148</v>
      </c>
      <c r="BK159" s="142">
        <f>SUM(BK160:BK207)</f>
        <v>0</v>
      </c>
    </row>
    <row r="160" spans="1:65" s="2" customFormat="1" ht="44.25" customHeight="1">
      <c r="A160" s="33"/>
      <c r="B160" s="145"/>
      <c r="C160" s="146" t="s">
        <v>192</v>
      </c>
      <c r="D160" s="146" t="s">
        <v>150</v>
      </c>
      <c r="E160" s="147" t="s">
        <v>193</v>
      </c>
      <c r="F160" s="148" t="s">
        <v>194</v>
      </c>
      <c r="G160" s="149" t="s">
        <v>195</v>
      </c>
      <c r="H160" s="150">
        <v>4</v>
      </c>
      <c r="I160" s="151"/>
      <c r="J160" s="152">
        <f>ROUND(I160*H160,2)</f>
        <v>0</v>
      </c>
      <c r="K160" s="148" t="s">
        <v>154</v>
      </c>
      <c r="L160" s="34"/>
      <c r="M160" s="153" t="s">
        <v>1</v>
      </c>
      <c r="N160" s="154" t="s">
        <v>41</v>
      </c>
      <c r="O160" s="59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7" t="s">
        <v>155</v>
      </c>
      <c r="AT160" s="157" t="s">
        <v>150</v>
      </c>
      <c r="AU160" s="157" t="s">
        <v>86</v>
      </c>
      <c r="AY160" s="18" t="s">
        <v>148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84</v>
      </c>
      <c r="BK160" s="158">
        <f>ROUND(I160*H160,2)</f>
        <v>0</v>
      </c>
      <c r="BL160" s="18" t="s">
        <v>155</v>
      </c>
      <c r="BM160" s="157" t="s">
        <v>196</v>
      </c>
    </row>
    <row r="161" spans="1:65" s="2" customFormat="1" ht="24.15" customHeight="1">
      <c r="A161" s="33"/>
      <c r="B161" s="145"/>
      <c r="C161" s="183" t="s">
        <v>197</v>
      </c>
      <c r="D161" s="183" t="s">
        <v>198</v>
      </c>
      <c r="E161" s="184" t="s">
        <v>199</v>
      </c>
      <c r="F161" s="185" t="s">
        <v>200</v>
      </c>
      <c r="G161" s="186" t="s">
        <v>201</v>
      </c>
      <c r="H161" s="187">
        <v>2</v>
      </c>
      <c r="I161" s="188"/>
      <c r="J161" s="189">
        <f>ROUND(I161*H161,2)</f>
        <v>0</v>
      </c>
      <c r="K161" s="185" t="s">
        <v>154</v>
      </c>
      <c r="L161" s="190"/>
      <c r="M161" s="191" t="s">
        <v>1</v>
      </c>
      <c r="N161" s="192" t="s">
        <v>41</v>
      </c>
      <c r="O161" s="59"/>
      <c r="P161" s="155">
        <f>O161*H161</f>
        <v>0</v>
      </c>
      <c r="Q161" s="155">
        <v>6.7299999999999999E-3</v>
      </c>
      <c r="R161" s="155">
        <f>Q161*H161</f>
        <v>1.346E-2</v>
      </c>
      <c r="S161" s="155">
        <v>0</v>
      </c>
      <c r="T161" s="15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192</v>
      </c>
      <c r="AT161" s="157" t="s">
        <v>198</v>
      </c>
      <c r="AU161" s="157" t="s">
        <v>86</v>
      </c>
      <c r="AY161" s="18" t="s">
        <v>148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84</v>
      </c>
      <c r="BK161" s="158">
        <f>ROUND(I161*H161,2)</f>
        <v>0</v>
      </c>
      <c r="BL161" s="18" t="s">
        <v>155</v>
      </c>
      <c r="BM161" s="157" t="s">
        <v>202</v>
      </c>
    </row>
    <row r="162" spans="1:65" s="14" customFormat="1">
      <c r="B162" s="167"/>
      <c r="D162" s="160" t="s">
        <v>157</v>
      </c>
      <c r="E162" s="168" t="s">
        <v>1</v>
      </c>
      <c r="F162" s="169" t="s">
        <v>203</v>
      </c>
      <c r="H162" s="170">
        <v>2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157</v>
      </c>
      <c r="AU162" s="168" t="s">
        <v>86</v>
      </c>
      <c r="AV162" s="14" t="s">
        <v>86</v>
      </c>
      <c r="AW162" s="14" t="s">
        <v>32</v>
      </c>
      <c r="AX162" s="14" t="s">
        <v>84</v>
      </c>
      <c r="AY162" s="168" t="s">
        <v>148</v>
      </c>
    </row>
    <row r="163" spans="1:65" s="2" customFormat="1" ht="24.15" customHeight="1">
      <c r="A163" s="33"/>
      <c r="B163" s="145"/>
      <c r="C163" s="146" t="s">
        <v>204</v>
      </c>
      <c r="D163" s="146" t="s">
        <v>150</v>
      </c>
      <c r="E163" s="147" t="s">
        <v>205</v>
      </c>
      <c r="F163" s="148" t="s">
        <v>206</v>
      </c>
      <c r="G163" s="149" t="s">
        <v>166</v>
      </c>
      <c r="H163" s="150">
        <v>9.9179999999999993</v>
      </c>
      <c r="I163" s="151"/>
      <c r="J163" s="152">
        <f>ROUND(I163*H163,2)</f>
        <v>0</v>
      </c>
      <c r="K163" s="148" t="s">
        <v>154</v>
      </c>
      <c r="L163" s="34"/>
      <c r="M163" s="153" t="s">
        <v>1</v>
      </c>
      <c r="N163" s="154" t="s">
        <v>41</v>
      </c>
      <c r="O163" s="59"/>
      <c r="P163" s="155">
        <f>O163*H163</f>
        <v>0</v>
      </c>
      <c r="Q163" s="155">
        <v>2.16</v>
      </c>
      <c r="R163" s="155">
        <f>Q163*H163</f>
        <v>21.422879999999999</v>
      </c>
      <c r="S163" s="155">
        <v>0</v>
      </c>
      <c r="T163" s="15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7" t="s">
        <v>155</v>
      </c>
      <c r="AT163" s="157" t="s">
        <v>150</v>
      </c>
      <c r="AU163" s="157" t="s">
        <v>86</v>
      </c>
      <c r="AY163" s="18" t="s">
        <v>148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84</v>
      </c>
      <c r="BK163" s="158">
        <f>ROUND(I163*H163,2)</f>
        <v>0</v>
      </c>
      <c r="BL163" s="18" t="s">
        <v>155</v>
      </c>
      <c r="BM163" s="157" t="s">
        <v>207</v>
      </c>
    </row>
    <row r="164" spans="1:65" s="14" customFormat="1">
      <c r="B164" s="167"/>
      <c r="D164" s="160" t="s">
        <v>157</v>
      </c>
      <c r="E164" s="168" t="s">
        <v>1</v>
      </c>
      <c r="F164" s="169" t="s">
        <v>208</v>
      </c>
      <c r="H164" s="170">
        <v>4.5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8" t="s">
        <v>157</v>
      </c>
      <c r="AU164" s="168" t="s">
        <v>86</v>
      </c>
      <c r="AV164" s="14" t="s">
        <v>86</v>
      </c>
      <c r="AW164" s="14" t="s">
        <v>32</v>
      </c>
      <c r="AX164" s="14" t="s">
        <v>76</v>
      </c>
      <c r="AY164" s="168" t="s">
        <v>148</v>
      </c>
    </row>
    <row r="165" spans="1:65" s="14" customFormat="1">
      <c r="B165" s="167"/>
      <c r="D165" s="160" t="s">
        <v>157</v>
      </c>
      <c r="E165" s="168" t="s">
        <v>1</v>
      </c>
      <c r="F165" s="169" t="s">
        <v>209</v>
      </c>
      <c r="H165" s="170">
        <v>3.1680000000000001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8" t="s">
        <v>157</v>
      </c>
      <c r="AU165" s="168" t="s">
        <v>86</v>
      </c>
      <c r="AV165" s="14" t="s">
        <v>86</v>
      </c>
      <c r="AW165" s="14" t="s">
        <v>32</v>
      </c>
      <c r="AX165" s="14" t="s">
        <v>76</v>
      </c>
      <c r="AY165" s="168" t="s">
        <v>148</v>
      </c>
    </row>
    <row r="166" spans="1:65" s="14" customFormat="1">
      <c r="B166" s="167"/>
      <c r="D166" s="160" t="s">
        <v>157</v>
      </c>
      <c r="E166" s="168" t="s">
        <v>1</v>
      </c>
      <c r="F166" s="169" t="s">
        <v>210</v>
      </c>
      <c r="H166" s="170">
        <v>2.25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157</v>
      </c>
      <c r="AU166" s="168" t="s">
        <v>86</v>
      </c>
      <c r="AV166" s="14" t="s">
        <v>86</v>
      </c>
      <c r="AW166" s="14" t="s">
        <v>32</v>
      </c>
      <c r="AX166" s="14" t="s">
        <v>76</v>
      </c>
      <c r="AY166" s="168" t="s">
        <v>148</v>
      </c>
    </row>
    <row r="167" spans="1:65" s="15" customFormat="1">
      <c r="B167" s="175"/>
      <c r="D167" s="160" t="s">
        <v>157</v>
      </c>
      <c r="E167" s="176" t="s">
        <v>1</v>
      </c>
      <c r="F167" s="177" t="s">
        <v>175</v>
      </c>
      <c r="H167" s="178">
        <v>9.9179999999999993</v>
      </c>
      <c r="I167" s="179"/>
      <c r="L167" s="175"/>
      <c r="M167" s="180"/>
      <c r="N167" s="181"/>
      <c r="O167" s="181"/>
      <c r="P167" s="181"/>
      <c r="Q167" s="181"/>
      <c r="R167" s="181"/>
      <c r="S167" s="181"/>
      <c r="T167" s="182"/>
      <c r="AT167" s="176" t="s">
        <v>157</v>
      </c>
      <c r="AU167" s="176" t="s">
        <v>86</v>
      </c>
      <c r="AV167" s="15" t="s">
        <v>155</v>
      </c>
      <c r="AW167" s="15" t="s">
        <v>32</v>
      </c>
      <c r="AX167" s="15" t="s">
        <v>84</v>
      </c>
      <c r="AY167" s="176" t="s">
        <v>148</v>
      </c>
    </row>
    <row r="168" spans="1:65" s="2" customFormat="1" ht="24.15" customHeight="1">
      <c r="A168" s="33"/>
      <c r="B168" s="145"/>
      <c r="C168" s="146" t="s">
        <v>211</v>
      </c>
      <c r="D168" s="146" t="s">
        <v>150</v>
      </c>
      <c r="E168" s="147" t="s">
        <v>212</v>
      </c>
      <c r="F168" s="148" t="s">
        <v>213</v>
      </c>
      <c r="G168" s="149" t="s">
        <v>166</v>
      </c>
      <c r="H168" s="150">
        <v>2.2200000000000002</v>
      </c>
      <c r="I168" s="151"/>
      <c r="J168" s="152">
        <f>ROUND(I168*H168,2)</f>
        <v>0</v>
      </c>
      <c r="K168" s="148" t="s">
        <v>154</v>
      </c>
      <c r="L168" s="34"/>
      <c r="M168" s="153" t="s">
        <v>1</v>
      </c>
      <c r="N168" s="154" t="s">
        <v>41</v>
      </c>
      <c r="O168" s="59"/>
      <c r="P168" s="155">
        <f>O168*H168</f>
        <v>0</v>
      </c>
      <c r="Q168" s="155">
        <v>2.5018699999999998</v>
      </c>
      <c r="R168" s="155">
        <f>Q168*H168</f>
        <v>5.5541514000000003</v>
      </c>
      <c r="S168" s="155">
        <v>0</v>
      </c>
      <c r="T168" s="15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155</v>
      </c>
      <c r="AT168" s="157" t="s">
        <v>150</v>
      </c>
      <c r="AU168" s="157" t="s">
        <v>86</v>
      </c>
      <c r="AY168" s="18" t="s">
        <v>148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84</v>
      </c>
      <c r="BK168" s="158">
        <f>ROUND(I168*H168,2)</f>
        <v>0</v>
      </c>
      <c r="BL168" s="18" t="s">
        <v>155</v>
      </c>
      <c r="BM168" s="157" t="s">
        <v>214</v>
      </c>
    </row>
    <row r="169" spans="1:65" s="14" customFormat="1">
      <c r="B169" s="167"/>
      <c r="D169" s="160" t="s">
        <v>157</v>
      </c>
      <c r="E169" s="168" t="s">
        <v>1</v>
      </c>
      <c r="F169" s="169" t="s">
        <v>215</v>
      </c>
      <c r="H169" s="170">
        <v>0.83199999999999996</v>
      </c>
      <c r="I169" s="171"/>
      <c r="L169" s="167"/>
      <c r="M169" s="172"/>
      <c r="N169" s="173"/>
      <c r="O169" s="173"/>
      <c r="P169" s="173"/>
      <c r="Q169" s="173"/>
      <c r="R169" s="173"/>
      <c r="S169" s="173"/>
      <c r="T169" s="174"/>
      <c r="AT169" s="168" t="s">
        <v>157</v>
      </c>
      <c r="AU169" s="168" t="s">
        <v>86</v>
      </c>
      <c r="AV169" s="14" t="s">
        <v>86</v>
      </c>
      <c r="AW169" s="14" t="s">
        <v>32</v>
      </c>
      <c r="AX169" s="14" t="s">
        <v>76</v>
      </c>
      <c r="AY169" s="168" t="s">
        <v>148</v>
      </c>
    </row>
    <row r="170" spans="1:65" s="14" customFormat="1">
      <c r="B170" s="167"/>
      <c r="D170" s="160" t="s">
        <v>157</v>
      </c>
      <c r="E170" s="168" t="s">
        <v>1</v>
      </c>
      <c r="F170" s="169" t="s">
        <v>216</v>
      </c>
      <c r="H170" s="170">
        <v>0.41799999999999998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157</v>
      </c>
      <c r="AU170" s="168" t="s">
        <v>86</v>
      </c>
      <c r="AV170" s="14" t="s">
        <v>86</v>
      </c>
      <c r="AW170" s="14" t="s">
        <v>32</v>
      </c>
      <c r="AX170" s="14" t="s">
        <v>76</v>
      </c>
      <c r="AY170" s="168" t="s">
        <v>148</v>
      </c>
    </row>
    <row r="171" spans="1:65" s="14" customFormat="1">
      <c r="B171" s="167"/>
      <c r="D171" s="160" t="s">
        <v>157</v>
      </c>
      <c r="E171" s="168" t="s">
        <v>1</v>
      </c>
      <c r="F171" s="169" t="s">
        <v>217</v>
      </c>
      <c r="H171" s="170">
        <v>0.75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157</v>
      </c>
      <c r="AU171" s="168" t="s">
        <v>86</v>
      </c>
      <c r="AV171" s="14" t="s">
        <v>86</v>
      </c>
      <c r="AW171" s="14" t="s">
        <v>32</v>
      </c>
      <c r="AX171" s="14" t="s">
        <v>76</v>
      </c>
      <c r="AY171" s="168" t="s">
        <v>148</v>
      </c>
    </row>
    <row r="172" spans="1:65" s="14" customFormat="1">
      <c r="B172" s="167"/>
      <c r="D172" s="160" t="s">
        <v>157</v>
      </c>
      <c r="E172" s="168" t="s">
        <v>1</v>
      </c>
      <c r="F172" s="169" t="s">
        <v>218</v>
      </c>
      <c r="H172" s="170">
        <v>0.22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157</v>
      </c>
      <c r="AU172" s="168" t="s">
        <v>86</v>
      </c>
      <c r="AV172" s="14" t="s">
        <v>86</v>
      </c>
      <c r="AW172" s="14" t="s">
        <v>32</v>
      </c>
      <c r="AX172" s="14" t="s">
        <v>76</v>
      </c>
      <c r="AY172" s="168" t="s">
        <v>148</v>
      </c>
    </row>
    <row r="173" spans="1:65" s="15" customFormat="1">
      <c r="B173" s="175"/>
      <c r="D173" s="160" t="s">
        <v>157</v>
      </c>
      <c r="E173" s="176" t="s">
        <v>1</v>
      </c>
      <c r="F173" s="177" t="s">
        <v>175</v>
      </c>
      <c r="H173" s="178">
        <v>2.2200000000000002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6" t="s">
        <v>157</v>
      </c>
      <c r="AU173" s="176" t="s">
        <v>86</v>
      </c>
      <c r="AV173" s="15" t="s">
        <v>155</v>
      </c>
      <c r="AW173" s="15" t="s">
        <v>32</v>
      </c>
      <c r="AX173" s="15" t="s">
        <v>84</v>
      </c>
      <c r="AY173" s="176" t="s">
        <v>148</v>
      </c>
    </row>
    <row r="174" spans="1:65" s="2" customFormat="1" ht="16.5" customHeight="1">
      <c r="A174" s="33"/>
      <c r="B174" s="145"/>
      <c r="C174" s="146" t="s">
        <v>8</v>
      </c>
      <c r="D174" s="146" t="s">
        <v>150</v>
      </c>
      <c r="E174" s="147" t="s">
        <v>219</v>
      </c>
      <c r="F174" s="148" t="s">
        <v>220</v>
      </c>
      <c r="G174" s="149" t="s">
        <v>153</v>
      </c>
      <c r="H174" s="150">
        <v>1.33</v>
      </c>
      <c r="I174" s="151"/>
      <c r="J174" s="152">
        <f>ROUND(I174*H174,2)</f>
        <v>0</v>
      </c>
      <c r="K174" s="148" t="s">
        <v>154</v>
      </c>
      <c r="L174" s="34"/>
      <c r="M174" s="153" t="s">
        <v>1</v>
      </c>
      <c r="N174" s="154" t="s">
        <v>41</v>
      </c>
      <c r="O174" s="59"/>
      <c r="P174" s="155">
        <f>O174*H174</f>
        <v>0</v>
      </c>
      <c r="Q174" s="155">
        <v>2.9399999999999999E-3</v>
      </c>
      <c r="R174" s="155">
        <f>Q174*H174</f>
        <v>3.9102E-3</v>
      </c>
      <c r="S174" s="155">
        <v>0</v>
      </c>
      <c r="T174" s="15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7" t="s">
        <v>155</v>
      </c>
      <c r="AT174" s="157" t="s">
        <v>150</v>
      </c>
      <c r="AU174" s="157" t="s">
        <v>86</v>
      </c>
      <c r="AY174" s="18" t="s">
        <v>148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84</v>
      </c>
      <c r="BK174" s="158">
        <f>ROUND(I174*H174,2)</f>
        <v>0</v>
      </c>
      <c r="BL174" s="18" t="s">
        <v>155</v>
      </c>
      <c r="BM174" s="157" t="s">
        <v>221</v>
      </c>
    </row>
    <row r="175" spans="1:65" s="14" customFormat="1">
      <c r="B175" s="167"/>
      <c r="D175" s="160" t="s">
        <v>157</v>
      </c>
      <c r="E175" s="168" t="s">
        <v>1</v>
      </c>
      <c r="F175" s="169" t="s">
        <v>222</v>
      </c>
      <c r="H175" s="170">
        <v>1.33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157</v>
      </c>
      <c r="AU175" s="168" t="s">
        <v>86</v>
      </c>
      <c r="AV175" s="14" t="s">
        <v>86</v>
      </c>
      <c r="AW175" s="14" t="s">
        <v>32</v>
      </c>
      <c r="AX175" s="14" t="s">
        <v>84</v>
      </c>
      <c r="AY175" s="168" t="s">
        <v>148</v>
      </c>
    </row>
    <row r="176" spans="1:65" s="2" customFormat="1" ht="16.5" customHeight="1">
      <c r="A176" s="33"/>
      <c r="B176" s="145"/>
      <c r="C176" s="146" t="s">
        <v>223</v>
      </c>
      <c r="D176" s="146" t="s">
        <v>150</v>
      </c>
      <c r="E176" s="147" t="s">
        <v>224</v>
      </c>
      <c r="F176" s="148" t="s">
        <v>225</v>
      </c>
      <c r="G176" s="149" t="s">
        <v>153</v>
      </c>
      <c r="H176" s="150">
        <v>1.33</v>
      </c>
      <c r="I176" s="151"/>
      <c r="J176" s="152">
        <f>ROUND(I176*H176,2)</f>
        <v>0</v>
      </c>
      <c r="K176" s="148" t="s">
        <v>154</v>
      </c>
      <c r="L176" s="34"/>
      <c r="M176" s="153" t="s">
        <v>1</v>
      </c>
      <c r="N176" s="154" t="s">
        <v>41</v>
      </c>
      <c r="O176" s="59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7" t="s">
        <v>155</v>
      </c>
      <c r="AT176" s="157" t="s">
        <v>150</v>
      </c>
      <c r="AU176" s="157" t="s">
        <v>86</v>
      </c>
      <c r="AY176" s="18" t="s">
        <v>148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84</v>
      </c>
      <c r="BK176" s="158">
        <f>ROUND(I176*H176,2)</f>
        <v>0</v>
      </c>
      <c r="BL176" s="18" t="s">
        <v>155</v>
      </c>
      <c r="BM176" s="157" t="s">
        <v>226</v>
      </c>
    </row>
    <row r="177" spans="1:65" s="2" customFormat="1" ht="16.5" customHeight="1">
      <c r="A177" s="33"/>
      <c r="B177" s="145"/>
      <c r="C177" s="146" t="s">
        <v>227</v>
      </c>
      <c r="D177" s="146" t="s">
        <v>150</v>
      </c>
      <c r="E177" s="147" t="s">
        <v>228</v>
      </c>
      <c r="F177" s="148" t="s">
        <v>229</v>
      </c>
      <c r="G177" s="149" t="s">
        <v>230</v>
      </c>
      <c r="H177" s="150">
        <v>0.10100000000000001</v>
      </c>
      <c r="I177" s="151"/>
      <c r="J177" s="152">
        <f>ROUND(I177*H177,2)</f>
        <v>0</v>
      </c>
      <c r="K177" s="148" t="s">
        <v>154</v>
      </c>
      <c r="L177" s="34"/>
      <c r="M177" s="153" t="s">
        <v>1</v>
      </c>
      <c r="N177" s="154" t="s">
        <v>41</v>
      </c>
      <c r="O177" s="59"/>
      <c r="P177" s="155">
        <f>O177*H177</f>
        <v>0</v>
      </c>
      <c r="Q177" s="155">
        <v>1.06277</v>
      </c>
      <c r="R177" s="155">
        <f>Q177*H177</f>
        <v>0.10733977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155</v>
      </c>
      <c r="AT177" s="157" t="s">
        <v>150</v>
      </c>
      <c r="AU177" s="157" t="s">
        <v>86</v>
      </c>
      <c r="AY177" s="18" t="s">
        <v>148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84</v>
      </c>
      <c r="BK177" s="158">
        <f>ROUND(I177*H177,2)</f>
        <v>0</v>
      </c>
      <c r="BL177" s="18" t="s">
        <v>155</v>
      </c>
      <c r="BM177" s="157" t="s">
        <v>231</v>
      </c>
    </row>
    <row r="178" spans="1:65" s="13" customFormat="1">
      <c r="B178" s="159"/>
      <c r="D178" s="160" t="s">
        <v>157</v>
      </c>
      <c r="E178" s="161" t="s">
        <v>1</v>
      </c>
      <c r="F178" s="162" t="s">
        <v>232</v>
      </c>
      <c r="H178" s="161" t="s">
        <v>1</v>
      </c>
      <c r="I178" s="163"/>
      <c r="L178" s="159"/>
      <c r="M178" s="164"/>
      <c r="N178" s="165"/>
      <c r="O178" s="165"/>
      <c r="P178" s="165"/>
      <c r="Q178" s="165"/>
      <c r="R178" s="165"/>
      <c r="S178" s="165"/>
      <c r="T178" s="166"/>
      <c r="AT178" s="161" t="s">
        <v>157</v>
      </c>
      <c r="AU178" s="161" t="s">
        <v>86</v>
      </c>
      <c r="AV178" s="13" t="s">
        <v>84</v>
      </c>
      <c r="AW178" s="13" t="s">
        <v>32</v>
      </c>
      <c r="AX178" s="13" t="s">
        <v>76</v>
      </c>
      <c r="AY178" s="161" t="s">
        <v>148</v>
      </c>
    </row>
    <row r="179" spans="1:65" s="14" customFormat="1">
      <c r="B179" s="167"/>
      <c r="D179" s="160" t="s">
        <v>157</v>
      </c>
      <c r="E179" s="168" t="s">
        <v>1</v>
      </c>
      <c r="F179" s="169" t="s">
        <v>233</v>
      </c>
      <c r="H179" s="170">
        <v>4.2000000000000003E-2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8" t="s">
        <v>157</v>
      </c>
      <c r="AU179" s="168" t="s">
        <v>86</v>
      </c>
      <c r="AV179" s="14" t="s">
        <v>86</v>
      </c>
      <c r="AW179" s="14" t="s">
        <v>32</v>
      </c>
      <c r="AX179" s="14" t="s">
        <v>76</v>
      </c>
      <c r="AY179" s="168" t="s">
        <v>148</v>
      </c>
    </row>
    <row r="180" spans="1:65" s="14" customFormat="1">
      <c r="B180" s="167"/>
      <c r="D180" s="160" t="s">
        <v>157</v>
      </c>
      <c r="E180" s="168" t="s">
        <v>1</v>
      </c>
      <c r="F180" s="169" t="s">
        <v>234</v>
      </c>
      <c r="H180" s="170">
        <v>2.1000000000000001E-2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157</v>
      </c>
      <c r="AU180" s="168" t="s">
        <v>86</v>
      </c>
      <c r="AV180" s="14" t="s">
        <v>86</v>
      </c>
      <c r="AW180" s="14" t="s">
        <v>32</v>
      </c>
      <c r="AX180" s="14" t="s">
        <v>76</v>
      </c>
      <c r="AY180" s="168" t="s">
        <v>148</v>
      </c>
    </row>
    <row r="181" spans="1:65" s="14" customFormat="1">
      <c r="B181" s="167"/>
      <c r="D181" s="160" t="s">
        <v>157</v>
      </c>
      <c r="E181" s="168" t="s">
        <v>1</v>
      </c>
      <c r="F181" s="169" t="s">
        <v>235</v>
      </c>
      <c r="H181" s="170">
        <v>3.7999999999999999E-2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157</v>
      </c>
      <c r="AU181" s="168" t="s">
        <v>86</v>
      </c>
      <c r="AV181" s="14" t="s">
        <v>86</v>
      </c>
      <c r="AW181" s="14" t="s">
        <v>32</v>
      </c>
      <c r="AX181" s="14" t="s">
        <v>76</v>
      </c>
      <c r="AY181" s="168" t="s">
        <v>148</v>
      </c>
    </row>
    <row r="182" spans="1:65" s="15" customFormat="1">
      <c r="B182" s="175"/>
      <c r="D182" s="160" t="s">
        <v>157</v>
      </c>
      <c r="E182" s="176" t="s">
        <v>1</v>
      </c>
      <c r="F182" s="177" t="s">
        <v>175</v>
      </c>
      <c r="H182" s="178">
        <v>0.10100000000000001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6" t="s">
        <v>157</v>
      </c>
      <c r="AU182" s="176" t="s">
        <v>86</v>
      </c>
      <c r="AV182" s="15" t="s">
        <v>155</v>
      </c>
      <c r="AW182" s="15" t="s">
        <v>32</v>
      </c>
      <c r="AX182" s="15" t="s">
        <v>84</v>
      </c>
      <c r="AY182" s="176" t="s">
        <v>148</v>
      </c>
    </row>
    <row r="183" spans="1:65" s="2" customFormat="1" ht="16.5" customHeight="1">
      <c r="A183" s="33"/>
      <c r="B183" s="145"/>
      <c r="C183" s="146" t="s">
        <v>236</v>
      </c>
      <c r="D183" s="146" t="s">
        <v>150</v>
      </c>
      <c r="E183" s="147" t="s">
        <v>237</v>
      </c>
      <c r="F183" s="148" t="s">
        <v>238</v>
      </c>
      <c r="G183" s="149" t="s">
        <v>166</v>
      </c>
      <c r="H183" s="150">
        <v>3.4929999999999999</v>
      </c>
      <c r="I183" s="151"/>
      <c r="J183" s="152">
        <f>ROUND(I183*H183,2)</f>
        <v>0</v>
      </c>
      <c r="K183" s="148" t="s">
        <v>154</v>
      </c>
      <c r="L183" s="34"/>
      <c r="M183" s="153" t="s">
        <v>1</v>
      </c>
      <c r="N183" s="154" t="s">
        <v>41</v>
      </c>
      <c r="O183" s="59"/>
      <c r="P183" s="155">
        <f>O183*H183</f>
        <v>0</v>
      </c>
      <c r="Q183" s="155">
        <v>2.3010199999999998</v>
      </c>
      <c r="R183" s="155">
        <f>Q183*H183</f>
        <v>8.0374628599999998</v>
      </c>
      <c r="S183" s="155">
        <v>0</v>
      </c>
      <c r="T183" s="15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7" t="s">
        <v>155</v>
      </c>
      <c r="AT183" s="157" t="s">
        <v>150</v>
      </c>
      <c r="AU183" s="157" t="s">
        <v>86</v>
      </c>
      <c r="AY183" s="18" t="s">
        <v>148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84</v>
      </c>
      <c r="BK183" s="158">
        <f>ROUND(I183*H183,2)</f>
        <v>0</v>
      </c>
      <c r="BL183" s="18" t="s">
        <v>155</v>
      </c>
      <c r="BM183" s="157" t="s">
        <v>239</v>
      </c>
    </row>
    <row r="184" spans="1:65" s="14" customFormat="1">
      <c r="B184" s="167"/>
      <c r="D184" s="160" t="s">
        <v>157</v>
      </c>
      <c r="E184" s="168" t="s">
        <v>1</v>
      </c>
      <c r="F184" s="169" t="s">
        <v>240</v>
      </c>
      <c r="H184" s="170">
        <v>1.0940000000000001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8" t="s">
        <v>157</v>
      </c>
      <c r="AU184" s="168" t="s">
        <v>86</v>
      </c>
      <c r="AV184" s="14" t="s">
        <v>86</v>
      </c>
      <c r="AW184" s="14" t="s">
        <v>32</v>
      </c>
      <c r="AX184" s="14" t="s">
        <v>76</v>
      </c>
      <c r="AY184" s="168" t="s">
        <v>148</v>
      </c>
    </row>
    <row r="185" spans="1:65" s="14" customFormat="1">
      <c r="B185" s="167"/>
      <c r="D185" s="160" t="s">
        <v>157</v>
      </c>
      <c r="E185" s="168" t="s">
        <v>1</v>
      </c>
      <c r="F185" s="169" t="s">
        <v>241</v>
      </c>
      <c r="H185" s="170">
        <v>0.749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157</v>
      </c>
      <c r="AU185" s="168" t="s">
        <v>86</v>
      </c>
      <c r="AV185" s="14" t="s">
        <v>86</v>
      </c>
      <c r="AW185" s="14" t="s">
        <v>32</v>
      </c>
      <c r="AX185" s="14" t="s">
        <v>76</v>
      </c>
      <c r="AY185" s="168" t="s">
        <v>148</v>
      </c>
    </row>
    <row r="186" spans="1:65" s="14" customFormat="1">
      <c r="B186" s="167"/>
      <c r="D186" s="160" t="s">
        <v>157</v>
      </c>
      <c r="E186" s="168" t="s">
        <v>1</v>
      </c>
      <c r="F186" s="169" t="s">
        <v>242</v>
      </c>
      <c r="H186" s="170">
        <v>0.34599999999999997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157</v>
      </c>
      <c r="AU186" s="168" t="s">
        <v>86</v>
      </c>
      <c r="AV186" s="14" t="s">
        <v>86</v>
      </c>
      <c r="AW186" s="14" t="s">
        <v>32</v>
      </c>
      <c r="AX186" s="14" t="s">
        <v>76</v>
      </c>
      <c r="AY186" s="168" t="s">
        <v>148</v>
      </c>
    </row>
    <row r="187" spans="1:65" s="14" customFormat="1">
      <c r="B187" s="167"/>
      <c r="D187" s="160" t="s">
        <v>157</v>
      </c>
      <c r="E187" s="168" t="s">
        <v>1</v>
      </c>
      <c r="F187" s="169" t="s">
        <v>171</v>
      </c>
      <c r="H187" s="170">
        <v>6.8000000000000005E-2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8" t="s">
        <v>157</v>
      </c>
      <c r="AU187" s="168" t="s">
        <v>86</v>
      </c>
      <c r="AV187" s="14" t="s">
        <v>86</v>
      </c>
      <c r="AW187" s="14" t="s">
        <v>32</v>
      </c>
      <c r="AX187" s="14" t="s">
        <v>76</v>
      </c>
      <c r="AY187" s="168" t="s">
        <v>148</v>
      </c>
    </row>
    <row r="188" spans="1:65" s="14" customFormat="1">
      <c r="B188" s="167"/>
      <c r="D188" s="160" t="s">
        <v>157</v>
      </c>
      <c r="E188" s="168" t="s">
        <v>1</v>
      </c>
      <c r="F188" s="169" t="s">
        <v>172</v>
      </c>
      <c r="H188" s="170">
        <v>0.09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8" t="s">
        <v>157</v>
      </c>
      <c r="AU188" s="168" t="s">
        <v>86</v>
      </c>
      <c r="AV188" s="14" t="s">
        <v>86</v>
      </c>
      <c r="AW188" s="14" t="s">
        <v>32</v>
      </c>
      <c r="AX188" s="14" t="s">
        <v>76</v>
      </c>
      <c r="AY188" s="168" t="s">
        <v>148</v>
      </c>
    </row>
    <row r="189" spans="1:65" s="14" customFormat="1">
      <c r="B189" s="167"/>
      <c r="D189" s="160" t="s">
        <v>157</v>
      </c>
      <c r="E189" s="168" t="s">
        <v>1</v>
      </c>
      <c r="F189" s="169" t="s">
        <v>173</v>
      </c>
      <c r="H189" s="170">
        <v>0.432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157</v>
      </c>
      <c r="AU189" s="168" t="s">
        <v>86</v>
      </c>
      <c r="AV189" s="14" t="s">
        <v>86</v>
      </c>
      <c r="AW189" s="14" t="s">
        <v>32</v>
      </c>
      <c r="AX189" s="14" t="s">
        <v>76</v>
      </c>
      <c r="AY189" s="168" t="s">
        <v>148</v>
      </c>
    </row>
    <row r="190" spans="1:65" s="14" customFormat="1">
      <c r="B190" s="167"/>
      <c r="D190" s="160" t="s">
        <v>157</v>
      </c>
      <c r="E190" s="168" t="s">
        <v>1</v>
      </c>
      <c r="F190" s="169" t="s">
        <v>174</v>
      </c>
      <c r="H190" s="170">
        <v>0.63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8" t="s">
        <v>157</v>
      </c>
      <c r="AU190" s="168" t="s">
        <v>86</v>
      </c>
      <c r="AV190" s="14" t="s">
        <v>86</v>
      </c>
      <c r="AW190" s="14" t="s">
        <v>32</v>
      </c>
      <c r="AX190" s="14" t="s">
        <v>76</v>
      </c>
      <c r="AY190" s="168" t="s">
        <v>148</v>
      </c>
    </row>
    <row r="191" spans="1:65" s="14" customFormat="1">
      <c r="B191" s="167"/>
      <c r="D191" s="160" t="s">
        <v>157</v>
      </c>
      <c r="E191" s="168" t="s">
        <v>1</v>
      </c>
      <c r="F191" s="169" t="s">
        <v>243</v>
      </c>
      <c r="H191" s="170">
        <v>8.4000000000000005E-2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157</v>
      </c>
      <c r="AU191" s="168" t="s">
        <v>86</v>
      </c>
      <c r="AV191" s="14" t="s">
        <v>86</v>
      </c>
      <c r="AW191" s="14" t="s">
        <v>32</v>
      </c>
      <c r="AX191" s="14" t="s">
        <v>76</v>
      </c>
      <c r="AY191" s="168" t="s">
        <v>148</v>
      </c>
    </row>
    <row r="192" spans="1:65" s="15" customFormat="1">
      <c r="B192" s="175"/>
      <c r="D192" s="160" t="s">
        <v>157</v>
      </c>
      <c r="E192" s="176" t="s">
        <v>1</v>
      </c>
      <c r="F192" s="177" t="s">
        <v>175</v>
      </c>
      <c r="H192" s="178">
        <v>3.4929999999999999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157</v>
      </c>
      <c r="AU192" s="176" t="s">
        <v>86</v>
      </c>
      <c r="AV192" s="15" t="s">
        <v>155</v>
      </c>
      <c r="AW192" s="15" t="s">
        <v>32</v>
      </c>
      <c r="AX192" s="15" t="s">
        <v>84</v>
      </c>
      <c r="AY192" s="176" t="s">
        <v>148</v>
      </c>
    </row>
    <row r="193" spans="1:65" s="2" customFormat="1" ht="16.5" customHeight="1">
      <c r="A193" s="33"/>
      <c r="B193" s="145"/>
      <c r="C193" s="146" t="s">
        <v>244</v>
      </c>
      <c r="D193" s="146" t="s">
        <v>150</v>
      </c>
      <c r="E193" s="147" t="s">
        <v>245</v>
      </c>
      <c r="F193" s="148" t="s">
        <v>246</v>
      </c>
      <c r="G193" s="149" t="s">
        <v>153</v>
      </c>
      <c r="H193" s="150">
        <v>2.8660000000000001</v>
      </c>
      <c r="I193" s="151"/>
      <c r="J193" s="152">
        <f>ROUND(I193*H193,2)</f>
        <v>0</v>
      </c>
      <c r="K193" s="148" t="s">
        <v>154</v>
      </c>
      <c r="L193" s="34"/>
      <c r="M193" s="153" t="s">
        <v>1</v>
      </c>
      <c r="N193" s="154" t="s">
        <v>41</v>
      </c>
      <c r="O193" s="59"/>
      <c r="P193" s="155">
        <f>O193*H193</f>
        <v>0</v>
      </c>
      <c r="Q193" s="155">
        <v>2.6900000000000001E-3</v>
      </c>
      <c r="R193" s="155">
        <f>Q193*H193</f>
        <v>7.7095400000000008E-3</v>
      </c>
      <c r="S193" s="155">
        <v>0</v>
      </c>
      <c r="T193" s="15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7" t="s">
        <v>155</v>
      </c>
      <c r="AT193" s="157" t="s">
        <v>150</v>
      </c>
      <c r="AU193" s="157" t="s">
        <v>86</v>
      </c>
      <c r="AY193" s="18" t="s">
        <v>148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84</v>
      </c>
      <c r="BK193" s="158">
        <f>ROUND(I193*H193,2)</f>
        <v>0</v>
      </c>
      <c r="BL193" s="18" t="s">
        <v>155</v>
      </c>
      <c r="BM193" s="157" t="s">
        <v>247</v>
      </c>
    </row>
    <row r="194" spans="1:65" s="14" customFormat="1">
      <c r="B194" s="167"/>
      <c r="D194" s="160" t="s">
        <v>157</v>
      </c>
      <c r="E194" s="168" t="s">
        <v>1</v>
      </c>
      <c r="F194" s="169" t="s">
        <v>248</v>
      </c>
      <c r="H194" s="170">
        <v>0.59299999999999997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8" t="s">
        <v>157</v>
      </c>
      <c r="AU194" s="168" t="s">
        <v>86</v>
      </c>
      <c r="AV194" s="14" t="s">
        <v>86</v>
      </c>
      <c r="AW194" s="14" t="s">
        <v>32</v>
      </c>
      <c r="AX194" s="14" t="s">
        <v>76</v>
      </c>
      <c r="AY194" s="168" t="s">
        <v>148</v>
      </c>
    </row>
    <row r="195" spans="1:65" s="14" customFormat="1">
      <c r="B195" s="167"/>
      <c r="D195" s="160" t="s">
        <v>157</v>
      </c>
      <c r="E195" s="168" t="s">
        <v>1</v>
      </c>
      <c r="F195" s="169" t="s">
        <v>249</v>
      </c>
      <c r="H195" s="170">
        <v>0.40600000000000003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8" t="s">
        <v>157</v>
      </c>
      <c r="AU195" s="168" t="s">
        <v>86</v>
      </c>
      <c r="AV195" s="14" t="s">
        <v>86</v>
      </c>
      <c r="AW195" s="14" t="s">
        <v>32</v>
      </c>
      <c r="AX195" s="14" t="s">
        <v>76</v>
      </c>
      <c r="AY195" s="168" t="s">
        <v>148</v>
      </c>
    </row>
    <row r="196" spans="1:65" s="14" customFormat="1">
      <c r="B196" s="167"/>
      <c r="D196" s="160" t="s">
        <v>157</v>
      </c>
      <c r="E196" s="168" t="s">
        <v>1</v>
      </c>
      <c r="F196" s="169" t="s">
        <v>250</v>
      </c>
      <c r="H196" s="170">
        <v>0.187</v>
      </c>
      <c r="I196" s="171"/>
      <c r="L196" s="167"/>
      <c r="M196" s="172"/>
      <c r="N196" s="173"/>
      <c r="O196" s="173"/>
      <c r="P196" s="173"/>
      <c r="Q196" s="173"/>
      <c r="R196" s="173"/>
      <c r="S196" s="173"/>
      <c r="T196" s="174"/>
      <c r="AT196" s="168" t="s">
        <v>157</v>
      </c>
      <c r="AU196" s="168" t="s">
        <v>86</v>
      </c>
      <c r="AV196" s="14" t="s">
        <v>86</v>
      </c>
      <c r="AW196" s="14" t="s">
        <v>32</v>
      </c>
      <c r="AX196" s="14" t="s">
        <v>76</v>
      </c>
      <c r="AY196" s="168" t="s">
        <v>148</v>
      </c>
    </row>
    <row r="197" spans="1:65" s="14" customFormat="1">
      <c r="B197" s="167"/>
      <c r="D197" s="160" t="s">
        <v>157</v>
      </c>
      <c r="E197" s="168" t="s">
        <v>1</v>
      </c>
      <c r="F197" s="169" t="s">
        <v>251</v>
      </c>
      <c r="H197" s="170">
        <v>1.68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157</v>
      </c>
      <c r="AU197" s="168" t="s">
        <v>86</v>
      </c>
      <c r="AV197" s="14" t="s">
        <v>86</v>
      </c>
      <c r="AW197" s="14" t="s">
        <v>32</v>
      </c>
      <c r="AX197" s="14" t="s">
        <v>76</v>
      </c>
      <c r="AY197" s="168" t="s">
        <v>148</v>
      </c>
    </row>
    <row r="198" spans="1:65" s="15" customFormat="1">
      <c r="B198" s="175"/>
      <c r="D198" s="160" t="s">
        <v>157</v>
      </c>
      <c r="E198" s="176" t="s">
        <v>1</v>
      </c>
      <c r="F198" s="177" t="s">
        <v>175</v>
      </c>
      <c r="H198" s="178">
        <v>2.8660000000000001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6" t="s">
        <v>157</v>
      </c>
      <c r="AU198" s="176" t="s">
        <v>86</v>
      </c>
      <c r="AV198" s="15" t="s">
        <v>155</v>
      </c>
      <c r="AW198" s="15" t="s">
        <v>32</v>
      </c>
      <c r="AX198" s="15" t="s">
        <v>84</v>
      </c>
      <c r="AY198" s="176" t="s">
        <v>148</v>
      </c>
    </row>
    <row r="199" spans="1:65" s="2" customFormat="1" ht="16.5" customHeight="1">
      <c r="A199" s="33"/>
      <c r="B199" s="145"/>
      <c r="C199" s="146" t="s">
        <v>252</v>
      </c>
      <c r="D199" s="146" t="s">
        <v>150</v>
      </c>
      <c r="E199" s="147" t="s">
        <v>253</v>
      </c>
      <c r="F199" s="148" t="s">
        <v>254</v>
      </c>
      <c r="G199" s="149" t="s">
        <v>153</v>
      </c>
      <c r="H199" s="150">
        <v>2.8660000000000001</v>
      </c>
      <c r="I199" s="151"/>
      <c r="J199" s="152">
        <f>ROUND(I199*H199,2)</f>
        <v>0</v>
      </c>
      <c r="K199" s="148" t="s">
        <v>154</v>
      </c>
      <c r="L199" s="34"/>
      <c r="M199" s="153" t="s">
        <v>1</v>
      </c>
      <c r="N199" s="154" t="s">
        <v>41</v>
      </c>
      <c r="O199" s="59"/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7" t="s">
        <v>155</v>
      </c>
      <c r="AT199" s="157" t="s">
        <v>150</v>
      </c>
      <c r="AU199" s="157" t="s">
        <v>86</v>
      </c>
      <c r="AY199" s="18" t="s">
        <v>148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84</v>
      </c>
      <c r="BK199" s="158">
        <f>ROUND(I199*H199,2)</f>
        <v>0</v>
      </c>
      <c r="BL199" s="18" t="s">
        <v>155</v>
      </c>
      <c r="BM199" s="157" t="s">
        <v>255</v>
      </c>
    </row>
    <row r="200" spans="1:65" s="2" customFormat="1" ht="16.5" customHeight="1">
      <c r="A200" s="33"/>
      <c r="B200" s="145"/>
      <c r="C200" s="146" t="s">
        <v>256</v>
      </c>
      <c r="D200" s="146" t="s">
        <v>150</v>
      </c>
      <c r="E200" s="147" t="s">
        <v>257</v>
      </c>
      <c r="F200" s="148" t="s">
        <v>258</v>
      </c>
      <c r="G200" s="149" t="s">
        <v>259</v>
      </c>
      <c r="H200" s="150">
        <v>4</v>
      </c>
      <c r="I200" s="151"/>
      <c r="J200" s="152">
        <f>ROUND(I200*H200,2)</f>
        <v>0</v>
      </c>
      <c r="K200" s="148" t="s">
        <v>1</v>
      </c>
      <c r="L200" s="34"/>
      <c r="M200" s="153" t="s">
        <v>1</v>
      </c>
      <c r="N200" s="154" t="s">
        <v>41</v>
      </c>
      <c r="O200" s="59"/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7" t="s">
        <v>155</v>
      </c>
      <c r="AT200" s="157" t="s">
        <v>150</v>
      </c>
      <c r="AU200" s="157" t="s">
        <v>86</v>
      </c>
      <c r="AY200" s="18" t="s">
        <v>148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8" t="s">
        <v>84</v>
      </c>
      <c r="BK200" s="158">
        <f>ROUND(I200*H200,2)</f>
        <v>0</v>
      </c>
      <c r="BL200" s="18" t="s">
        <v>155</v>
      </c>
      <c r="BM200" s="157" t="s">
        <v>260</v>
      </c>
    </row>
    <row r="201" spans="1:65" s="2" customFormat="1" ht="33" customHeight="1">
      <c r="A201" s="33"/>
      <c r="B201" s="145"/>
      <c r="C201" s="146" t="s">
        <v>261</v>
      </c>
      <c r="D201" s="146" t="s">
        <v>150</v>
      </c>
      <c r="E201" s="147" t="s">
        <v>262</v>
      </c>
      <c r="F201" s="148" t="s">
        <v>263</v>
      </c>
      <c r="G201" s="149" t="s">
        <v>153</v>
      </c>
      <c r="H201" s="150">
        <v>6.16</v>
      </c>
      <c r="I201" s="151"/>
      <c r="J201" s="152">
        <f>ROUND(I201*H201,2)</f>
        <v>0</v>
      </c>
      <c r="K201" s="148" t="s">
        <v>154</v>
      </c>
      <c r="L201" s="34"/>
      <c r="M201" s="153" t="s">
        <v>1</v>
      </c>
      <c r="N201" s="154" t="s">
        <v>41</v>
      </c>
      <c r="O201" s="59"/>
      <c r="P201" s="155">
        <f>O201*H201</f>
        <v>0</v>
      </c>
      <c r="Q201" s="155">
        <v>0.50100999999999996</v>
      </c>
      <c r="R201" s="155">
        <f>Q201*H201</f>
        <v>3.0862216</v>
      </c>
      <c r="S201" s="155">
        <v>0</v>
      </c>
      <c r="T201" s="156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7" t="s">
        <v>155</v>
      </c>
      <c r="AT201" s="157" t="s">
        <v>150</v>
      </c>
      <c r="AU201" s="157" t="s">
        <v>86</v>
      </c>
      <c r="AY201" s="18" t="s">
        <v>148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84</v>
      </c>
      <c r="BK201" s="158">
        <f>ROUND(I201*H201,2)</f>
        <v>0</v>
      </c>
      <c r="BL201" s="18" t="s">
        <v>155</v>
      </c>
      <c r="BM201" s="157" t="s">
        <v>264</v>
      </c>
    </row>
    <row r="202" spans="1:65" s="14" customFormat="1">
      <c r="B202" s="167"/>
      <c r="D202" s="160" t="s">
        <v>157</v>
      </c>
      <c r="E202" s="168" t="s">
        <v>1</v>
      </c>
      <c r="F202" s="169" t="s">
        <v>265</v>
      </c>
      <c r="H202" s="170">
        <v>1.9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157</v>
      </c>
      <c r="AU202" s="168" t="s">
        <v>86</v>
      </c>
      <c r="AV202" s="14" t="s">
        <v>86</v>
      </c>
      <c r="AW202" s="14" t="s">
        <v>32</v>
      </c>
      <c r="AX202" s="14" t="s">
        <v>76</v>
      </c>
      <c r="AY202" s="168" t="s">
        <v>148</v>
      </c>
    </row>
    <row r="203" spans="1:65" s="14" customFormat="1">
      <c r="B203" s="167"/>
      <c r="D203" s="160" t="s">
        <v>157</v>
      </c>
      <c r="E203" s="168" t="s">
        <v>1</v>
      </c>
      <c r="F203" s="169" t="s">
        <v>266</v>
      </c>
      <c r="H203" s="170">
        <v>1.9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8" t="s">
        <v>157</v>
      </c>
      <c r="AU203" s="168" t="s">
        <v>86</v>
      </c>
      <c r="AV203" s="14" t="s">
        <v>86</v>
      </c>
      <c r="AW203" s="14" t="s">
        <v>32</v>
      </c>
      <c r="AX203" s="14" t="s">
        <v>76</v>
      </c>
      <c r="AY203" s="168" t="s">
        <v>148</v>
      </c>
    </row>
    <row r="204" spans="1:65" s="14" customFormat="1">
      <c r="B204" s="167"/>
      <c r="D204" s="160" t="s">
        <v>157</v>
      </c>
      <c r="E204" s="168" t="s">
        <v>1</v>
      </c>
      <c r="F204" s="169" t="s">
        <v>267</v>
      </c>
      <c r="H204" s="170">
        <v>2.36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157</v>
      </c>
      <c r="AU204" s="168" t="s">
        <v>86</v>
      </c>
      <c r="AV204" s="14" t="s">
        <v>86</v>
      </c>
      <c r="AW204" s="14" t="s">
        <v>32</v>
      </c>
      <c r="AX204" s="14" t="s">
        <v>76</v>
      </c>
      <c r="AY204" s="168" t="s">
        <v>148</v>
      </c>
    </row>
    <row r="205" spans="1:65" s="15" customFormat="1">
      <c r="B205" s="175"/>
      <c r="D205" s="160" t="s">
        <v>157</v>
      </c>
      <c r="E205" s="176" t="s">
        <v>1</v>
      </c>
      <c r="F205" s="177" t="s">
        <v>175</v>
      </c>
      <c r="H205" s="178">
        <v>6.16</v>
      </c>
      <c r="I205" s="179"/>
      <c r="L205" s="175"/>
      <c r="M205" s="180"/>
      <c r="N205" s="181"/>
      <c r="O205" s="181"/>
      <c r="P205" s="181"/>
      <c r="Q205" s="181"/>
      <c r="R205" s="181"/>
      <c r="S205" s="181"/>
      <c r="T205" s="182"/>
      <c r="AT205" s="176" t="s">
        <v>157</v>
      </c>
      <c r="AU205" s="176" t="s">
        <v>86</v>
      </c>
      <c r="AV205" s="15" t="s">
        <v>155</v>
      </c>
      <c r="AW205" s="15" t="s">
        <v>32</v>
      </c>
      <c r="AX205" s="15" t="s">
        <v>84</v>
      </c>
      <c r="AY205" s="176" t="s">
        <v>148</v>
      </c>
    </row>
    <row r="206" spans="1:65" s="2" customFormat="1" ht="24.15" customHeight="1">
      <c r="A206" s="33"/>
      <c r="B206" s="145"/>
      <c r="C206" s="146" t="s">
        <v>268</v>
      </c>
      <c r="D206" s="146" t="s">
        <v>150</v>
      </c>
      <c r="E206" s="147" t="s">
        <v>269</v>
      </c>
      <c r="F206" s="148" t="s">
        <v>270</v>
      </c>
      <c r="G206" s="149" t="s">
        <v>230</v>
      </c>
      <c r="H206" s="150">
        <v>3.1E-2</v>
      </c>
      <c r="I206" s="151"/>
      <c r="J206" s="152">
        <f>ROUND(I206*H206,2)</f>
        <v>0</v>
      </c>
      <c r="K206" s="148" t="s">
        <v>154</v>
      </c>
      <c r="L206" s="34"/>
      <c r="M206" s="153" t="s">
        <v>1</v>
      </c>
      <c r="N206" s="154" t="s">
        <v>41</v>
      </c>
      <c r="O206" s="59"/>
      <c r="P206" s="155">
        <f>O206*H206</f>
        <v>0</v>
      </c>
      <c r="Q206" s="155">
        <v>1.0593999999999999</v>
      </c>
      <c r="R206" s="155">
        <f>Q206*H206</f>
        <v>3.28414E-2</v>
      </c>
      <c r="S206" s="155">
        <v>0</v>
      </c>
      <c r="T206" s="156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7" t="s">
        <v>155</v>
      </c>
      <c r="AT206" s="157" t="s">
        <v>150</v>
      </c>
      <c r="AU206" s="157" t="s">
        <v>86</v>
      </c>
      <c r="AY206" s="18" t="s">
        <v>148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8" t="s">
        <v>84</v>
      </c>
      <c r="BK206" s="158">
        <f>ROUND(I206*H206,2)</f>
        <v>0</v>
      </c>
      <c r="BL206" s="18" t="s">
        <v>155</v>
      </c>
      <c r="BM206" s="157" t="s">
        <v>271</v>
      </c>
    </row>
    <row r="207" spans="1:65" s="14" customFormat="1">
      <c r="B207" s="167"/>
      <c r="D207" s="160" t="s">
        <v>157</v>
      </c>
      <c r="E207" s="168" t="s">
        <v>1</v>
      </c>
      <c r="F207" s="169" t="s">
        <v>272</v>
      </c>
      <c r="H207" s="170">
        <v>3.1E-2</v>
      </c>
      <c r="I207" s="171"/>
      <c r="L207" s="167"/>
      <c r="M207" s="172"/>
      <c r="N207" s="173"/>
      <c r="O207" s="173"/>
      <c r="P207" s="173"/>
      <c r="Q207" s="173"/>
      <c r="R207" s="173"/>
      <c r="S207" s="173"/>
      <c r="T207" s="174"/>
      <c r="AT207" s="168" t="s">
        <v>157</v>
      </c>
      <c r="AU207" s="168" t="s">
        <v>86</v>
      </c>
      <c r="AV207" s="14" t="s">
        <v>86</v>
      </c>
      <c r="AW207" s="14" t="s">
        <v>32</v>
      </c>
      <c r="AX207" s="14" t="s">
        <v>84</v>
      </c>
      <c r="AY207" s="168" t="s">
        <v>148</v>
      </c>
    </row>
    <row r="208" spans="1:65" s="12" customFormat="1" ht="22.8" customHeight="1">
      <c r="B208" s="132"/>
      <c r="D208" s="133" t="s">
        <v>75</v>
      </c>
      <c r="E208" s="143" t="s">
        <v>163</v>
      </c>
      <c r="F208" s="143" t="s">
        <v>273</v>
      </c>
      <c r="I208" s="135"/>
      <c r="J208" s="144">
        <f>BK208</f>
        <v>0</v>
      </c>
      <c r="L208" s="132"/>
      <c r="M208" s="137"/>
      <c r="N208" s="138"/>
      <c r="O208" s="138"/>
      <c r="P208" s="139">
        <f>SUM(P209:P216)</f>
        <v>0</v>
      </c>
      <c r="Q208" s="138"/>
      <c r="R208" s="139">
        <f>SUM(R209:R216)</f>
        <v>0.16550709999999999</v>
      </c>
      <c r="S208" s="138"/>
      <c r="T208" s="140">
        <f>SUM(T209:T216)</f>
        <v>1E-4</v>
      </c>
      <c r="AR208" s="133" t="s">
        <v>84</v>
      </c>
      <c r="AT208" s="141" t="s">
        <v>75</v>
      </c>
      <c r="AU208" s="141" t="s">
        <v>84</v>
      </c>
      <c r="AY208" s="133" t="s">
        <v>148</v>
      </c>
      <c r="BK208" s="142">
        <f>SUM(BK209:BK216)</f>
        <v>0</v>
      </c>
    </row>
    <row r="209" spans="1:65" s="2" customFormat="1" ht="33" customHeight="1">
      <c r="A209" s="33"/>
      <c r="B209" s="145"/>
      <c r="C209" s="146" t="s">
        <v>7</v>
      </c>
      <c r="D209" s="146" t="s">
        <v>150</v>
      </c>
      <c r="E209" s="147" t="s">
        <v>274</v>
      </c>
      <c r="F209" s="148" t="s">
        <v>275</v>
      </c>
      <c r="G209" s="149" t="s">
        <v>230</v>
      </c>
      <c r="H209" s="150">
        <v>0.115</v>
      </c>
      <c r="I209" s="151"/>
      <c r="J209" s="152">
        <f>ROUND(I209*H209,2)</f>
        <v>0</v>
      </c>
      <c r="K209" s="148" t="s">
        <v>154</v>
      </c>
      <c r="L209" s="34"/>
      <c r="M209" s="153" t="s">
        <v>1</v>
      </c>
      <c r="N209" s="154" t="s">
        <v>41</v>
      </c>
      <c r="O209" s="59"/>
      <c r="P209" s="155">
        <f>O209*H209</f>
        <v>0</v>
      </c>
      <c r="Q209" s="155">
        <v>1.9539999999999998E-2</v>
      </c>
      <c r="R209" s="155">
        <f>Q209*H209</f>
        <v>2.2470999999999997E-3</v>
      </c>
      <c r="S209" s="155">
        <v>0</v>
      </c>
      <c r="T209" s="15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7" t="s">
        <v>155</v>
      </c>
      <c r="AT209" s="157" t="s">
        <v>150</v>
      </c>
      <c r="AU209" s="157" t="s">
        <v>86</v>
      </c>
      <c r="AY209" s="18" t="s">
        <v>148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84</v>
      </c>
      <c r="BK209" s="158">
        <f>ROUND(I209*H209,2)</f>
        <v>0</v>
      </c>
      <c r="BL209" s="18" t="s">
        <v>155</v>
      </c>
      <c r="BM209" s="157" t="s">
        <v>276</v>
      </c>
    </row>
    <row r="210" spans="1:65" s="14" customFormat="1">
      <c r="B210" s="167"/>
      <c r="D210" s="160" t="s">
        <v>157</v>
      </c>
      <c r="E210" s="168" t="s">
        <v>1</v>
      </c>
      <c r="F210" s="169" t="s">
        <v>277</v>
      </c>
      <c r="H210" s="170">
        <v>4.5999999999999999E-2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157</v>
      </c>
      <c r="AU210" s="168" t="s">
        <v>86</v>
      </c>
      <c r="AV210" s="14" t="s">
        <v>86</v>
      </c>
      <c r="AW210" s="14" t="s">
        <v>32</v>
      </c>
      <c r="AX210" s="14" t="s">
        <v>76</v>
      </c>
      <c r="AY210" s="168" t="s">
        <v>148</v>
      </c>
    </row>
    <row r="211" spans="1:65" s="14" customFormat="1">
      <c r="B211" s="167"/>
      <c r="D211" s="160" t="s">
        <v>157</v>
      </c>
      <c r="E211" s="168" t="s">
        <v>1</v>
      </c>
      <c r="F211" s="169" t="s">
        <v>278</v>
      </c>
      <c r="H211" s="170">
        <v>6.9000000000000006E-2</v>
      </c>
      <c r="I211" s="171"/>
      <c r="L211" s="167"/>
      <c r="M211" s="172"/>
      <c r="N211" s="173"/>
      <c r="O211" s="173"/>
      <c r="P211" s="173"/>
      <c r="Q211" s="173"/>
      <c r="R211" s="173"/>
      <c r="S211" s="173"/>
      <c r="T211" s="174"/>
      <c r="AT211" s="168" t="s">
        <v>157</v>
      </c>
      <c r="AU211" s="168" t="s">
        <v>86</v>
      </c>
      <c r="AV211" s="14" t="s">
        <v>86</v>
      </c>
      <c r="AW211" s="14" t="s">
        <v>32</v>
      </c>
      <c r="AX211" s="14" t="s">
        <v>76</v>
      </c>
      <c r="AY211" s="168" t="s">
        <v>148</v>
      </c>
    </row>
    <row r="212" spans="1:65" s="15" customFormat="1">
      <c r="B212" s="175"/>
      <c r="D212" s="160" t="s">
        <v>157</v>
      </c>
      <c r="E212" s="176" t="s">
        <v>1</v>
      </c>
      <c r="F212" s="177" t="s">
        <v>175</v>
      </c>
      <c r="H212" s="178">
        <v>0.115</v>
      </c>
      <c r="I212" s="179"/>
      <c r="L212" s="175"/>
      <c r="M212" s="180"/>
      <c r="N212" s="181"/>
      <c r="O212" s="181"/>
      <c r="P212" s="181"/>
      <c r="Q212" s="181"/>
      <c r="R212" s="181"/>
      <c r="S212" s="181"/>
      <c r="T212" s="182"/>
      <c r="AT212" s="176" t="s">
        <v>157</v>
      </c>
      <c r="AU212" s="176" t="s">
        <v>86</v>
      </c>
      <c r="AV212" s="15" t="s">
        <v>155</v>
      </c>
      <c r="AW212" s="15" t="s">
        <v>32</v>
      </c>
      <c r="AX212" s="15" t="s">
        <v>84</v>
      </c>
      <c r="AY212" s="176" t="s">
        <v>148</v>
      </c>
    </row>
    <row r="213" spans="1:65" s="2" customFormat="1" ht="24.15" customHeight="1">
      <c r="A213" s="33"/>
      <c r="B213" s="145"/>
      <c r="C213" s="183" t="s">
        <v>279</v>
      </c>
      <c r="D213" s="183" t="s">
        <v>198</v>
      </c>
      <c r="E213" s="184" t="s">
        <v>280</v>
      </c>
      <c r="F213" s="185" t="s">
        <v>281</v>
      </c>
      <c r="G213" s="186" t="s">
        <v>230</v>
      </c>
      <c r="H213" s="187">
        <v>0.124</v>
      </c>
      <c r="I213" s="188"/>
      <c r="J213" s="189">
        <f>ROUND(I213*H213,2)</f>
        <v>0</v>
      </c>
      <c r="K213" s="185" t="s">
        <v>154</v>
      </c>
      <c r="L213" s="190"/>
      <c r="M213" s="191" t="s">
        <v>1</v>
      </c>
      <c r="N213" s="192" t="s">
        <v>41</v>
      </c>
      <c r="O213" s="59"/>
      <c r="P213" s="155">
        <f>O213*H213</f>
        <v>0</v>
      </c>
      <c r="Q213" s="155">
        <v>1</v>
      </c>
      <c r="R213" s="155">
        <f>Q213*H213</f>
        <v>0.124</v>
      </c>
      <c r="S213" s="155">
        <v>0</v>
      </c>
      <c r="T213" s="156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7" t="s">
        <v>192</v>
      </c>
      <c r="AT213" s="157" t="s">
        <v>198</v>
      </c>
      <c r="AU213" s="157" t="s">
        <v>86</v>
      </c>
      <c r="AY213" s="18" t="s">
        <v>148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8" t="s">
        <v>84</v>
      </c>
      <c r="BK213" s="158">
        <f>ROUND(I213*H213,2)</f>
        <v>0</v>
      </c>
      <c r="BL213" s="18" t="s">
        <v>155</v>
      </c>
      <c r="BM213" s="157" t="s">
        <v>282</v>
      </c>
    </row>
    <row r="214" spans="1:65" s="14" customFormat="1">
      <c r="B214" s="167"/>
      <c r="D214" s="160" t="s">
        <v>157</v>
      </c>
      <c r="F214" s="169" t="s">
        <v>283</v>
      </c>
      <c r="H214" s="170">
        <v>0.124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157</v>
      </c>
      <c r="AU214" s="168" t="s">
        <v>86</v>
      </c>
      <c r="AV214" s="14" t="s">
        <v>86</v>
      </c>
      <c r="AW214" s="14" t="s">
        <v>3</v>
      </c>
      <c r="AX214" s="14" t="s">
        <v>84</v>
      </c>
      <c r="AY214" s="168" t="s">
        <v>148</v>
      </c>
    </row>
    <row r="215" spans="1:65" s="2" customFormat="1" ht="21.75" customHeight="1">
      <c r="A215" s="33"/>
      <c r="B215" s="145"/>
      <c r="C215" s="146" t="s">
        <v>284</v>
      </c>
      <c r="D215" s="146" t="s">
        <v>150</v>
      </c>
      <c r="E215" s="147" t="s">
        <v>285</v>
      </c>
      <c r="F215" s="148" t="s">
        <v>286</v>
      </c>
      <c r="G215" s="149" t="s">
        <v>287</v>
      </c>
      <c r="H215" s="150">
        <v>124</v>
      </c>
      <c r="I215" s="151"/>
      <c r="J215" s="152">
        <f>ROUND(I215*H215,2)</f>
        <v>0</v>
      </c>
      <c r="K215" s="148" t="s">
        <v>1</v>
      </c>
      <c r="L215" s="34"/>
      <c r="M215" s="153" t="s">
        <v>1</v>
      </c>
      <c r="N215" s="154" t="s">
        <v>41</v>
      </c>
      <c r="O215" s="59"/>
      <c r="P215" s="155">
        <f>O215*H215</f>
        <v>0</v>
      </c>
      <c r="Q215" s="155">
        <v>1.3999999999999999E-4</v>
      </c>
      <c r="R215" s="155">
        <f>Q215*H215</f>
        <v>1.7359999999999997E-2</v>
      </c>
      <c r="S215" s="155">
        <v>0</v>
      </c>
      <c r="T215" s="15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7" t="s">
        <v>155</v>
      </c>
      <c r="AT215" s="157" t="s">
        <v>150</v>
      </c>
      <c r="AU215" s="157" t="s">
        <v>86</v>
      </c>
      <c r="AY215" s="18" t="s">
        <v>148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8" t="s">
        <v>84</v>
      </c>
      <c r="BK215" s="158">
        <f>ROUND(I215*H215,2)</f>
        <v>0</v>
      </c>
      <c r="BL215" s="18" t="s">
        <v>155</v>
      </c>
      <c r="BM215" s="157" t="s">
        <v>288</v>
      </c>
    </row>
    <row r="216" spans="1:65" s="2" customFormat="1" ht="24.15" customHeight="1">
      <c r="A216" s="33"/>
      <c r="B216" s="145"/>
      <c r="C216" s="146" t="s">
        <v>289</v>
      </c>
      <c r="D216" s="146" t="s">
        <v>150</v>
      </c>
      <c r="E216" s="147" t="s">
        <v>290</v>
      </c>
      <c r="F216" s="148" t="s">
        <v>291</v>
      </c>
      <c r="G216" s="149" t="s">
        <v>153</v>
      </c>
      <c r="H216" s="150">
        <v>10</v>
      </c>
      <c r="I216" s="151"/>
      <c r="J216" s="152">
        <f>ROUND(I216*H216,2)</f>
        <v>0</v>
      </c>
      <c r="K216" s="148" t="s">
        <v>1</v>
      </c>
      <c r="L216" s="34"/>
      <c r="M216" s="153" t="s">
        <v>1</v>
      </c>
      <c r="N216" s="154" t="s">
        <v>41</v>
      </c>
      <c r="O216" s="59"/>
      <c r="P216" s="155">
        <f>O216*H216</f>
        <v>0</v>
      </c>
      <c r="Q216" s="155">
        <v>2.1900000000000001E-3</v>
      </c>
      <c r="R216" s="155">
        <f>Q216*H216</f>
        <v>2.1900000000000003E-2</v>
      </c>
      <c r="S216" s="155">
        <v>1.0000000000000001E-5</v>
      </c>
      <c r="T216" s="156">
        <f>S216*H216</f>
        <v>1E-4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7" t="s">
        <v>155</v>
      </c>
      <c r="AT216" s="157" t="s">
        <v>150</v>
      </c>
      <c r="AU216" s="157" t="s">
        <v>86</v>
      </c>
      <c r="AY216" s="18" t="s">
        <v>148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8" t="s">
        <v>84</v>
      </c>
      <c r="BK216" s="158">
        <f>ROUND(I216*H216,2)</f>
        <v>0</v>
      </c>
      <c r="BL216" s="18" t="s">
        <v>155</v>
      </c>
      <c r="BM216" s="157" t="s">
        <v>292</v>
      </c>
    </row>
    <row r="217" spans="1:65" s="12" customFormat="1" ht="22.8" customHeight="1">
      <c r="B217" s="132"/>
      <c r="D217" s="133" t="s">
        <v>75</v>
      </c>
      <c r="E217" s="143" t="s">
        <v>155</v>
      </c>
      <c r="F217" s="143" t="s">
        <v>293</v>
      </c>
      <c r="I217" s="135"/>
      <c r="J217" s="144">
        <f>BK217</f>
        <v>0</v>
      </c>
      <c r="L217" s="132"/>
      <c r="M217" s="137"/>
      <c r="N217" s="138"/>
      <c r="O217" s="138"/>
      <c r="P217" s="139">
        <f>SUM(P218:P255)</f>
        <v>0</v>
      </c>
      <c r="Q217" s="138"/>
      <c r="R217" s="139">
        <f>SUM(R218:R255)</f>
        <v>2.9363785999999994</v>
      </c>
      <c r="S217" s="138"/>
      <c r="T217" s="140">
        <f>SUM(T218:T255)</f>
        <v>0</v>
      </c>
      <c r="AR217" s="133" t="s">
        <v>84</v>
      </c>
      <c r="AT217" s="141" t="s">
        <v>75</v>
      </c>
      <c r="AU217" s="141" t="s">
        <v>84</v>
      </c>
      <c r="AY217" s="133" t="s">
        <v>148</v>
      </c>
      <c r="BK217" s="142">
        <f>SUM(BK218:BK255)</f>
        <v>0</v>
      </c>
    </row>
    <row r="218" spans="1:65" s="2" customFormat="1" ht="24.15" customHeight="1">
      <c r="A218" s="33"/>
      <c r="B218" s="145"/>
      <c r="C218" s="146" t="s">
        <v>294</v>
      </c>
      <c r="D218" s="146" t="s">
        <v>150</v>
      </c>
      <c r="E218" s="147" t="s">
        <v>295</v>
      </c>
      <c r="F218" s="148" t="s">
        <v>296</v>
      </c>
      <c r="G218" s="149" t="s">
        <v>153</v>
      </c>
      <c r="H218" s="150">
        <v>1.89</v>
      </c>
      <c r="I218" s="151"/>
      <c r="J218" s="152">
        <f>ROUND(I218*H218,2)</f>
        <v>0</v>
      </c>
      <c r="K218" s="148" t="s">
        <v>1</v>
      </c>
      <c r="L218" s="34"/>
      <c r="M218" s="153" t="s">
        <v>1</v>
      </c>
      <c r="N218" s="154" t="s">
        <v>41</v>
      </c>
      <c r="O218" s="59"/>
      <c r="P218" s="155">
        <f>O218*H218</f>
        <v>0</v>
      </c>
      <c r="Q218" s="155">
        <v>4.4240000000000002E-2</v>
      </c>
      <c r="R218" s="155">
        <f>Q218*H218</f>
        <v>8.3613599999999996E-2</v>
      </c>
      <c r="S218" s="155">
        <v>0</v>
      </c>
      <c r="T218" s="15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7" t="s">
        <v>155</v>
      </c>
      <c r="AT218" s="157" t="s">
        <v>150</v>
      </c>
      <c r="AU218" s="157" t="s">
        <v>86</v>
      </c>
      <c r="AY218" s="18" t="s">
        <v>148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84</v>
      </c>
      <c r="BK218" s="158">
        <f>ROUND(I218*H218,2)</f>
        <v>0</v>
      </c>
      <c r="BL218" s="18" t="s">
        <v>155</v>
      </c>
      <c r="BM218" s="157" t="s">
        <v>297</v>
      </c>
    </row>
    <row r="219" spans="1:65" s="14" customFormat="1">
      <c r="B219" s="167"/>
      <c r="D219" s="160" t="s">
        <v>157</v>
      </c>
      <c r="E219" s="168" t="s">
        <v>1</v>
      </c>
      <c r="F219" s="169" t="s">
        <v>298</v>
      </c>
      <c r="H219" s="170">
        <v>1.89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8" t="s">
        <v>157</v>
      </c>
      <c r="AU219" s="168" t="s">
        <v>86</v>
      </c>
      <c r="AV219" s="14" t="s">
        <v>86</v>
      </c>
      <c r="AW219" s="14" t="s">
        <v>32</v>
      </c>
      <c r="AX219" s="14" t="s">
        <v>84</v>
      </c>
      <c r="AY219" s="168" t="s">
        <v>148</v>
      </c>
    </row>
    <row r="220" spans="1:65" s="2" customFormat="1" ht="24.15" customHeight="1">
      <c r="A220" s="33"/>
      <c r="B220" s="145"/>
      <c r="C220" s="146" t="s">
        <v>299</v>
      </c>
      <c r="D220" s="146" t="s">
        <v>150</v>
      </c>
      <c r="E220" s="147" t="s">
        <v>300</v>
      </c>
      <c r="F220" s="148" t="s">
        <v>301</v>
      </c>
      <c r="G220" s="149" t="s">
        <v>153</v>
      </c>
      <c r="H220" s="150">
        <v>0.75</v>
      </c>
      <c r="I220" s="151"/>
      <c r="J220" s="152">
        <f>ROUND(I220*H220,2)</f>
        <v>0</v>
      </c>
      <c r="K220" s="148" t="s">
        <v>1</v>
      </c>
      <c r="L220" s="34"/>
      <c r="M220" s="153" t="s">
        <v>1</v>
      </c>
      <c r="N220" s="154" t="s">
        <v>41</v>
      </c>
      <c r="O220" s="59"/>
      <c r="P220" s="155">
        <f>O220*H220</f>
        <v>0</v>
      </c>
      <c r="Q220" s="155">
        <v>4.4240000000000002E-2</v>
      </c>
      <c r="R220" s="155">
        <f>Q220*H220</f>
        <v>3.3180000000000001E-2</v>
      </c>
      <c r="S220" s="155">
        <v>0</v>
      </c>
      <c r="T220" s="15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7" t="s">
        <v>155</v>
      </c>
      <c r="AT220" s="157" t="s">
        <v>150</v>
      </c>
      <c r="AU220" s="157" t="s">
        <v>86</v>
      </c>
      <c r="AY220" s="18" t="s">
        <v>148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84</v>
      </c>
      <c r="BK220" s="158">
        <f>ROUND(I220*H220,2)</f>
        <v>0</v>
      </c>
      <c r="BL220" s="18" t="s">
        <v>155</v>
      </c>
      <c r="BM220" s="157" t="s">
        <v>302</v>
      </c>
    </row>
    <row r="221" spans="1:65" s="14" customFormat="1">
      <c r="B221" s="167"/>
      <c r="D221" s="160" t="s">
        <v>157</v>
      </c>
      <c r="E221" s="168" t="s">
        <v>1</v>
      </c>
      <c r="F221" s="169" t="s">
        <v>303</v>
      </c>
      <c r="H221" s="170">
        <v>0.75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8" t="s">
        <v>157</v>
      </c>
      <c r="AU221" s="168" t="s">
        <v>86</v>
      </c>
      <c r="AV221" s="14" t="s">
        <v>86</v>
      </c>
      <c r="AW221" s="14" t="s">
        <v>32</v>
      </c>
      <c r="AX221" s="14" t="s">
        <v>84</v>
      </c>
      <c r="AY221" s="168" t="s">
        <v>148</v>
      </c>
    </row>
    <row r="222" spans="1:65" s="2" customFormat="1" ht="24.15" customHeight="1">
      <c r="A222" s="33"/>
      <c r="B222" s="145"/>
      <c r="C222" s="146" t="s">
        <v>304</v>
      </c>
      <c r="D222" s="146" t="s">
        <v>150</v>
      </c>
      <c r="E222" s="147" t="s">
        <v>305</v>
      </c>
      <c r="F222" s="148" t="s">
        <v>306</v>
      </c>
      <c r="G222" s="149" t="s">
        <v>201</v>
      </c>
      <c r="H222" s="150">
        <v>16.899999999999999</v>
      </c>
      <c r="I222" s="151"/>
      <c r="J222" s="152">
        <f>ROUND(I222*H222,2)</f>
        <v>0</v>
      </c>
      <c r="K222" s="148" t="s">
        <v>1</v>
      </c>
      <c r="L222" s="34"/>
      <c r="M222" s="153" t="s">
        <v>1</v>
      </c>
      <c r="N222" s="154" t="s">
        <v>41</v>
      </c>
      <c r="O222" s="59"/>
      <c r="P222" s="155">
        <f>O222*H222</f>
        <v>0</v>
      </c>
      <c r="Q222" s="155">
        <v>3.465E-2</v>
      </c>
      <c r="R222" s="155">
        <f>Q222*H222</f>
        <v>0.58558499999999991</v>
      </c>
      <c r="S222" s="155">
        <v>0</v>
      </c>
      <c r="T222" s="15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7" t="s">
        <v>155</v>
      </c>
      <c r="AT222" s="157" t="s">
        <v>150</v>
      </c>
      <c r="AU222" s="157" t="s">
        <v>86</v>
      </c>
      <c r="AY222" s="18" t="s">
        <v>148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8" t="s">
        <v>84</v>
      </c>
      <c r="BK222" s="158">
        <f>ROUND(I222*H222,2)</f>
        <v>0</v>
      </c>
      <c r="BL222" s="18" t="s">
        <v>155</v>
      </c>
      <c r="BM222" s="157" t="s">
        <v>307</v>
      </c>
    </row>
    <row r="223" spans="1:65" s="14" customFormat="1">
      <c r="B223" s="167"/>
      <c r="D223" s="160" t="s">
        <v>157</v>
      </c>
      <c r="E223" s="168" t="s">
        <v>1</v>
      </c>
      <c r="F223" s="169" t="s">
        <v>308</v>
      </c>
      <c r="H223" s="170">
        <v>12.4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8" t="s">
        <v>157</v>
      </c>
      <c r="AU223" s="168" t="s">
        <v>86</v>
      </c>
      <c r="AV223" s="14" t="s">
        <v>86</v>
      </c>
      <c r="AW223" s="14" t="s">
        <v>32</v>
      </c>
      <c r="AX223" s="14" t="s">
        <v>76</v>
      </c>
      <c r="AY223" s="168" t="s">
        <v>148</v>
      </c>
    </row>
    <row r="224" spans="1:65" s="14" customFormat="1">
      <c r="B224" s="167"/>
      <c r="D224" s="160" t="s">
        <v>157</v>
      </c>
      <c r="E224" s="168" t="s">
        <v>1</v>
      </c>
      <c r="F224" s="169" t="s">
        <v>309</v>
      </c>
      <c r="H224" s="170">
        <v>4.5</v>
      </c>
      <c r="I224" s="171"/>
      <c r="L224" s="167"/>
      <c r="M224" s="172"/>
      <c r="N224" s="173"/>
      <c r="O224" s="173"/>
      <c r="P224" s="173"/>
      <c r="Q224" s="173"/>
      <c r="R224" s="173"/>
      <c r="S224" s="173"/>
      <c r="T224" s="174"/>
      <c r="AT224" s="168" t="s">
        <v>157</v>
      </c>
      <c r="AU224" s="168" t="s">
        <v>86</v>
      </c>
      <c r="AV224" s="14" t="s">
        <v>86</v>
      </c>
      <c r="AW224" s="14" t="s">
        <v>32</v>
      </c>
      <c r="AX224" s="14" t="s">
        <v>76</v>
      </c>
      <c r="AY224" s="168" t="s">
        <v>148</v>
      </c>
    </row>
    <row r="225" spans="1:65" s="15" customFormat="1">
      <c r="B225" s="175"/>
      <c r="D225" s="160" t="s">
        <v>157</v>
      </c>
      <c r="E225" s="176" t="s">
        <v>1</v>
      </c>
      <c r="F225" s="177" t="s">
        <v>175</v>
      </c>
      <c r="H225" s="178">
        <v>16.899999999999999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6" t="s">
        <v>157</v>
      </c>
      <c r="AU225" s="176" t="s">
        <v>86</v>
      </c>
      <c r="AV225" s="15" t="s">
        <v>155</v>
      </c>
      <c r="AW225" s="15" t="s">
        <v>32</v>
      </c>
      <c r="AX225" s="15" t="s">
        <v>84</v>
      </c>
      <c r="AY225" s="176" t="s">
        <v>148</v>
      </c>
    </row>
    <row r="226" spans="1:65" s="2" customFormat="1" ht="16.5" customHeight="1">
      <c r="A226" s="33"/>
      <c r="B226" s="145"/>
      <c r="C226" s="183" t="s">
        <v>310</v>
      </c>
      <c r="D226" s="183" t="s">
        <v>198</v>
      </c>
      <c r="E226" s="184" t="s">
        <v>311</v>
      </c>
      <c r="F226" s="185" t="s">
        <v>312</v>
      </c>
      <c r="G226" s="186" t="s">
        <v>259</v>
      </c>
      <c r="H226" s="187">
        <v>1</v>
      </c>
      <c r="I226" s="188"/>
      <c r="J226" s="189">
        <f>ROUND(I226*H226,2)</f>
        <v>0</v>
      </c>
      <c r="K226" s="185" t="s">
        <v>1</v>
      </c>
      <c r="L226" s="190"/>
      <c r="M226" s="191" t="s">
        <v>1</v>
      </c>
      <c r="N226" s="192" t="s">
        <v>41</v>
      </c>
      <c r="O226" s="59"/>
      <c r="P226" s="155">
        <f>O226*H226</f>
        <v>0</v>
      </c>
      <c r="Q226" s="155">
        <v>0.19800000000000001</v>
      </c>
      <c r="R226" s="155">
        <f>Q226*H226</f>
        <v>0.19800000000000001</v>
      </c>
      <c r="S226" s="155">
        <v>0</v>
      </c>
      <c r="T226" s="15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7" t="s">
        <v>192</v>
      </c>
      <c r="AT226" s="157" t="s">
        <v>198</v>
      </c>
      <c r="AU226" s="157" t="s">
        <v>86</v>
      </c>
      <c r="AY226" s="18" t="s">
        <v>148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84</v>
      </c>
      <c r="BK226" s="158">
        <f>ROUND(I226*H226,2)</f>
        <v>0</v>
      </c>
      <c r="BL226" s="18" t="s">
        <v>155</v>
      </c>
      <c r="BM226" s="157" t="s">
        <v>313</v>
      </c>
    </row>
    <row r="227" spans="1:65" s="2" customFormat="1" ht="28.8">
      <c r="A227" s="33"/>
      <c r="B227" s="34"/>
      <c r="C227" s="33"/>
      <c r="D227" s="160" t="s">
        <v>314</v>
      </c>
      <c r="E227" s="33"/>
      <c r="F227" s="193" t="s">
        <v>819</v>
      </c>
      <c r="G227" s="33"/>
      <c r="H227" s="33"/>
      <c r="I227" s="194"/>
      <c r="J227" s="33"/>
      <c r="K227" s="33"/>
      <c r="L227" s="34"/>
      <c r="M227" s="195"/>
      <c r="N227" s="196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314</v>
      </c>
      <c r="AU227" s="18" t="s">
        <v>86</v>
      </c>
    </row>
    <row r="228" spans="1:65" s="2" customFormat="1" ht="16.5" customHeight="1">
      <c r="A228" s="33"/>
      <c r="B228" s="145"/>
      <c r="C228" s="183" t="s">
        <v>316</v>
      </c>
      <c r="D228" s="183" t="s">
        <v>198</v>
      </c>
      <c r="E228" s="184" t="s">
        <v>317</v>
      </c>
      <c r="F228" s="185" t="s">
        <v>318</v>
      </c>
      <c r="G228" s="186" t="s">
        <v>259</v>
      </c>
      <c r="H228" s="187">
        <v>1</v>
      </c>
      <c r="I228" s="188"/>
      <c r="J228" s="189">
        <f>ROUND(I228*H228,2)</f>
        <v>0</v>
      </c>
      <c r="K228" s="185" t="s">
        <v>1</v>
      </c>
      <c r="L228" s="190"/>
      <c r="M228" s="191" t="s">
        <v>1</v>
      </c>
      <c r="N228" s="192" t="s">
        <v>41</v>
      </c>
      <c r="O228" s="59"/>
      <c r="P228" s="155">
        <f>O228*H228</f>
        <v>0</v>
      </c>
      <c r="Q228" s="155">
        <v>0.19800000000000001</v>
      </c>
      <c r="R228" s="155">
        <f>Q228*H228</f>
        <v>0.19800000000000001</v>
      </c>
      <c r="S228" s="155">
        <v>0</v>
      </c>
      <c r="T228" s="156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7" t="s">
        <v>192</v>
      </c>
      <c r="AT228" s="157" t="s">
        <v>198</v>
      </c>
      <c r="AU228" s="157" t="s">
        <v>86</v>
      </c>
      <c r="AY228" s="18" t="s">
        <v>148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8" t="s">
        <v>84</v>
      </c>
      <c r="BK228" s="158">
        <f>ROUND(I228*H228,2)</f>
        <v>0</v>
      </c>
      <c r="BL228" s="18" t="s">
        <v>155</v>
      </c>
      <c r="BM228" s="157" t="s">
        <v>319</v>
      </c>
    </row>
    <row r="229" spans="1:65" s="2" customFormat="1" ht="28.8">
      <c r="A229" s="33"/>
      <c r="B229" s="34"/>
      <c r="C229" s="33"/>
      <c r="D229" s="160" t="s">
        <v>314</v>
      </c>
      <c r="E229" s="33"/>
      <c r="F229" s="193" t="s">
        <v>819</v>
      </c>
      <c r="G229" s="33"/>
      <c r="H229" s="33"/>
      <c r="I229" s="194"/>
      <c r="J229" s="33"/>
      <c r="K229" s="33"/>
      <c r="L229" s="34"/>
      <c r="M229" s="195"/>
      <c r="N229" s="196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314</v>
      </c>
      <c r="AU229" s="18" t="s">
        <v>86</v>
      </c>
    </row>
    <row r="230" spans="1:65" s="2" customFormat="1" ht="16.5" customHeight="1">
      <c r="A230" s="33"/>
      <c r="B230" s="145"/>
      <c r="C230" s="183" t="s">
        <v>320</v>
      </c>
      <c r="D230" s="183" t="s">
        <v>198</v>
      </c>
      <c r="E230" s="184" t="s">
        <v>321</v>
      </c>
      <c r="F230" s="185" t="s">
        <v>322</v>
      </c>
      <c r="G230" s="186" t="s">
        <v>259</v>
      </c>
      <c r="H230" s="187">
        <v>1</v>
      </c>
      <c r="I230" s="188"/>
      <c r="J230" s="189">
        <f>ROUND(I230*H230,2)</f>
        <v>0</v>
      </c>
      <c r="K230" s="185" t="s">
        <v>1</v>
      </c>
      <c r="L230" s="190"/>
      <c r="M230" s="191" t="s">
        <v>1</v>
      </c>
      <c r="N230" s="192" t="s">
        <v>41</v>
      </c>
      <c r="O230" s="59"/>
      <c r="P230" s="155">
        <f>O230*H230</f>
        <v>0</v>
      </c>
      <c r="Q230" s="155">
        <v>0.19800000000000001</v>
      </c>
      <c r="R230" s="155">
        <f>Q230*H230</f>
        <v>0.19800000000000001</v>
      </c>
      <c r="S230" s="155">
        <v>0</v>
      </c>
      <c r="T230" s="156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7" t="s">
        <v>192</v>
      </c>
      <c r="AT230" s="157" t="s">
        <v>198</v>
      </c>
      <c r="AU230" s="157" t="s">
        <v>86</v>
      </c>
      <c r="AY230" s="18" t="s">
        <v>148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84</v>
      </c>
      <c r="BK230" s="158">
        <f>ROUND(I230*H230,2)</f>
        <v>0</v>
      </c>
      <c r="BL230" s="18" t="s">
        <v>155</v>
      </c>
      <c r="BM230" s="157" t="s">
        <v>323</v>
      </c>
    </row>
    <row r="231" spans="1:65" s="2" customFormat="1" ht="28.8">
      <c r="A231" s="33"/>
      <c r="B231" s="34"/>
      <c r="C231" s="33"/>
      <c r="D231" s="160" t="s">
        <v>314</v>
      </c>
      <c r="E231" s="33"/>
      <c r="F231" s="193" t="s">
        <v>819</v>
      </c>
      <c r="G231" s="33"/>
      <c r="H231" s="33"/>
      <c r="I231" s="194"/>
      <c r="J231" s="33"/>
      <c r="K231" s="33"/>
      <c r="L231" s="34"/>
      <c r="M231" s="195"/>
      <c r="N231" s="196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314</v>
      </c>
      <c r="AU231" s="18" t="s">
        <v>86</v>
      </c>
    </row>
    <row r="232" spans="1:65" s="2" customFormat="1" ht="16.5" customHeight="1">
      <c r="A232" s="33"/>
      <c r="B232" s="145"/>
      <c r="C232" s="183" t="s">
        <v>324</v>
      </c>
      <c r="D232" s="183" t="s">
        <v>198</v>
      </c>
      <c r="E232" s="184" t="s">
        <v>325</v>
      </c>
      <c r="F232" s="185" t="s">
        <v>326</v>
      </c>
      <c r="G232" s="186" t="s">
        <v>259</v>
      </c>
      <c r="H232" s="187">
        <v>1</v>
      </c>
      <c r="I232" s="188"/>
      <c r="J232" s="189">
        <f>ROUND(I232*H232,2)</f>
        <v>0</v>
      </c>
      <c r="K232" s="185" t="s">
        <v>1</v>
      </c>
      <c r="L232" s="190"/>
      <c r="M232" s="191" t="s">
        <v>1</v>
      </c>
      <c r="N232" s="192" t="s">
        <v>41</v>
      </c>
      <c r="O232" s="59"/>
      <c r="P232" s="155">
        <f>O232*H232</f>
        <v>0</v>
      </c>
      <c r="Q232" s="155">
        <v>9.2999999999999999E-2</v>
      </c>
      <c r="R232" s="155">
        <f>Q232*H232</f>
        <v>9.2999999999999999E-2</v>
      </c>
      <c r="S232" s="155">
        <v>0</v>
      </c>
      <c r="T232" s="156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7" t="s">
        <v>192</v>
      </c>
      <c r="AT232" s="157" t="s">
        <v>198</v>
      </c>
      <c r="AU232" s="157" t="s">
        <v>86</v>
      </c>
      <c r="AY232" s="18" t="s">
        <v>148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8" t="s">
        <v>84</v>
      </c>
      <c r="BK232" s="158">
        <f>ROUND(I232*H232,2)</f>
        <v>0</v>
      </c>
      <c r="BL232" s="18" t="s">
        <v>155</v>
      </c>
      <c r="BM232" s="157" t="s">
        <v>327</v>
      </c>
    </row>
    <row r="233" spans="1:65" s="2" customFormat="1" ht="28.8">
      <c r="A233" s="33"/>
      <c r="B233" s="34"/>
      <c r="C233" s="33"/>
      <c r="D233" s="160" t="s">
        <v>314</v>
      </c>
      <c r="E233" s="33"/>
      <c r="F233" s="193" t="s">
        <v>819</v>
      </c>
      <c r="G233" s="33"/>
      <c r="H233" s="33"/>
      <c r="I233" s="194"/>
      <c r="J233" s="33"/>
      <c r="K233" s="33"/>
      <c r="L233" s="34"/>
      <c r="M233" s="195"/>
      <c r="N233" s="196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314</v>
      </c>
      <c r="AU233" s="18" t="s">
        <v>86</v>
      </c>
    </row>
    <row r="234" spans="1:65" s="2" customFormat="1" ht="16.5" customHeight="1">
      <c r="A234" s="33"/>
      <c r="B234" s="145"/>
      <c r="C234" s="183" t="s">
        <v>328</v>
      </c>
      <c r="D234" s="183" t="s">
        <v>198</v>
      </c>
      <c r="E234" s="184" t="s">
        <v>329</v>
      </c>
      <c r="F234" s="185" t="s">
        <v>330</v>
      </c>
      <c r="G234" s="186" t="s">
        <v>259</v>
      </c>
      <c r="H234" s="187">
        <v>1</v>
      </c>
      <c r="I234" s="188"/>
      <c r="J234" s="189">
        <f>ROUND(I234*H234,2)</f>
        <v>0</v>
      </c>
      <c r="K234" s="185" t="s">
        <v>1</v>
      </c>
      <c r="L234" s="190"/>
      <c r="M234" s="191" t="s">
        <v>1</v>
      </c>
      <c r="N234" s="192" t="s">
        <v>41</v>
      </c>
      <c r="O234" s="59"/>
      <c r="P234" s="155">
        <f>O234*H234</f>
        <v>0</v>
      </c>
      <c r="Q234" s="155">
        <v>0.185</v>
      </c>
      <c r="R234" s="155">
        <f>Q234*H234</f>
        <v>0.185</v>
      </c>
      <c r="S234" s="155">
        <v>0</v>
      </c>
      <c r="T234" s="156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7" t="s">
        <v>192</v>
      </c>
      <c r="AT234" s="157" t="s">
        <v>198</v>
      </c>
      <c r="AU234" s="157" t="s">
        <v>86</v>
      </c>
      <c r="AY234" s="18" t="s">
        <v>148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84</v>
      </c>
      <c r="BK234" s="158">
        <f>ROUND(I234*H234,2)</f>
        <v>0</v>
      </c>
      <c r="BL234" s="18" t="s">
        <v>155</v>
      </c>
      <c r="BM234" s="157" t="s">
        <v>331</v>
      </c>
    </row>
    <row r="235" spans="1:65" s="2" customFormat="1" ht="28.8">
      <c r="A235" s="33"/>
      <c r="B235" s="34"/>
      <c r="C235" s="33"/>
      <c r="D235" s="160" t="s">
        <v>314</v>
      </c>
      <c r="E235" s="33"/>
      <c r="F235" s="193" t="s">
        <v>819</v>
      </c>
      <c r="G235" s="33"/>
      <c r="H235" s="33"/>
      <c r="I235" s="194"/>
      <c r="J235" s="33"/>
      <c r="K235" s="33"/>
      <c r="L235" s="34"/>
      <c r="M235" s="195"/>
      <c r="N235" s="196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314</v>
      </c>
      <c r="AU235" s="18" t="s">
        <v>86</v>
      </c>
    </row>
    <row r="236" spans="1:65" s="2" customFormat="1" ht="16.5" customHeight="1">
      <c r="A236" s="33"/>
      <c r="B236" s="145"/>
      <c r="C236" s="183" t="s">
        <v>332</v>
      </c>
      <c r="D236" s="183" t="s">
        <v>198</v>
      </c>
      <c r="E236" s="184" t="s">
        <v>333</v>
      </c>
      <c r="F236" s="185" t="s">
        <v>334</v>
      </c>
      <c r="G236" s="186" t="s">
        <v>259</v>
      </c>
      <c r="H236" s="187">
        <v>1</v>
      </c>
      <c r="I236" s="188"/>
      <c r="J236" s="189">
        <f>ROUND(I236*H236,2)</f>
        <v>0</v>
      </c>
      <c r="K236" s="185" t="s">
        <v>1</v>
      </c>
      <c r="L236" s="190"/>
      <c r="M236" s="191" t="s">
        <v>1</v>
      </c>
      <c r="N236" s="192" t="s">
        <v>41</v>
      </c>
      <c r="O236" s="59"/>
      <c r="P236" s="155">
        <f>O236*H236</f>
        <v>0</v>
      </c>
      <c r="Q236" s="155">
        <v>0.185</v>
      </c>
      <c r="R236" s="155">
        <f>Q236*H236</f>
        <v>0.185</v>
      </c>
      <c r="S236" s="155">
        <v>0</v>
      </c>
      <c r="T236" s="15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7" t="s">
        <v>192</v>
      </c>
      <c r="AT236" s="157" t="s">
        <v>198</v>
      </c>
      <c r="AU236" s="157" t="s">
        <v>86</v>
      </c>
      <c r="AY236" s="18" t="s">
        <v>148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84</v>
      </c>
      <c r="BK236" s="158">
        <f>ROUND(I236*H236,2)</f>
        <v>0</v>
      </c>
      <c r="BL236" s="18" t="s">
        <v>155</v>
      </c>
      <c r="BM236" s="157" t="s">
        <v>335</v>
      </c>
    </row>
    <row r="237" spans="1:65" s="2" customFormat="1" ht="28.8">
      <c r="A237" s="33"/>
      <c r="B237" s="34"/>
      <c r="C237" s="33"/>
      <c r="D237" s="160" t="s">
        <v>314</v>
      </c>
      <c r="E237" s="33"/>
      <c r="F237" s="193" t="s">
        <v>819</v>
      </c>
      <c r="G237" s="33"/>
      <c r="H237" s="33"/>
      <c r="I237" s="194"/>
      <c r="J237" s="33"/>
      <c r="K237" s="33"/>
      <c r="L237" s="34"/>
      <c r="M237" s="195"/>
      <c r="N237" s="196"/>
      <c r="O237" s="59"/>
      <c r="P237" s="59"/>
      <c r="Q237" s="59"/>
      <c r="R237" s="59"/>
      <c r="S237" s="59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314</v>
      </c>
      <c r="AU237" s="18" t="s">
        <v>86</v>
      </c>
    </row>
    <row r="238" spans="1:65" s="2" customFormat="1" ht="16.5" customHeight="1">
      <c r="A238" s="33"/>
      <c r="B238" s="145"/>
      <c r="C238" s="183" t="s">
        <v>159</v>
      </c>
      <c r="D238" s="183" t="s">
        <v>198</v>
      </c>
      <c r="E238" s="184" t="s">
        <v>336</v>
      </c>
      <c r="F238" s="185" t="s">
        <v>337</v>
      </c>
      <c r="G238" s="186" t="s">
        <v>259</v>
      </c>
      <c r="H238" s="187">
        <v>1</v>
      </c>
      <c r="I238" s="188"/>
      <c r="J238" s="189">
        <f>ROUND(I238*H238,2)</f>
        <v>0</v>
      </c>
      <c r="K238" s="185" t="s">
        <v>1</v>
      </c>
      <c r="L238" s="190"/>
      <c r="M238" s="191" t="s">
        <v>1</v>
      </c>
      <c r="N238" s="192" t="s">
        <v>41</v>
      </c>
      <c r="O238" s="59"/>
      <c r="P238" s="155">
        <f>O238*H238</f>
        <v>0</v>
      </c>
      <c r="Q238" s="155">
        <v>9.2999999999999999E-2</v>
      </c>
      <c r="R238" s="155">
        <f>Q238*H238</f>
        <v>9.2999999999999999E-2</v>
      </c>
      <c r="S238" s="155">
        <v>0</v>
      </c>
      <c r="T238" s="15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7" t="s">
        <v>192</v>
      </c>
      <c r="AT238" s="157" t="s">
        <v>198</v>
      </c>
      <c r="AU238" s="157" t="s">
        <v>86</v>
      </c>
      <c r="AY238" s="18" t="s">
        <v>148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84</v>
      </c>
      <c r="BK238" s="158">
        <f>ROUND(I238*H238,2)</f>
        <v>0</v>
      </c>
      <c r="BL238" s="18" t="s">
        <v>155</v>
      </c>
      <c r="BM238" s="157" t="s">
        <v>338</v>
      </c>
    </row>
    <row r="239" spans="1:65" s="2" customFormat="1" ht="28.8">
      <c r="A239" s="33"/>
      <c r="B239" s="34"/>
      <c r="C239" s="33"/>
      <c r="D239" s="160" t="s">
        <v>314</v>
      </c>
      <c r="E239" s="33"/>
      <c r="F239" s="193" t="s">
        <v>819</v>
      </c>
      <c r="G239" s="33"/>
      <c r="H239" s="33"/>
      <c r="I239" s="194"/>
      <c r="J239" s="33"/>
      <c r="K239" s="33"/>
      <c r="L239" s="34"/>
      <c r="M239" s="195"/>
      <c r="N239" s="196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314</v>
      </c>
      <c r="AU239" s="18" t="s">
        <v>86</v>
      </c>
    </row>
    <row r="240" spans="1:65" s="2" customFormat="1" ht="16.5" customHeight="1">
      <c r="A240" s="33"/>
      <c r="B240" s="145"/>
      <c r="C240" s="183" t="s">
        <v>339</v>
      </c>
      <c r="D240" s="183" t="s">
        <v>198</v>
      </c>
      <c r="E240" s="184" t="s">
        <v>340</v>
      </c>
      <c r="F240" s="185" t="s">
        <v>341</v>
      </c>
      <c r="G240" s="186" t="s">
        <v>259</v>
      </c>
      <c r="H240" s="187">
        <v>1</v>
      </c>
      <c r="I240" s="188"/>
      <c r="J240" s="189">
        <f>ROUND(I240*H240,2)</f>
        <v>0</v>
      </c>
      <c r="K240" s="185" t="s">
        <v>1</v>
      </c>
      <c r="L240" s="190"/>
      <c r="M240" s="191" t="s">
        <v>1</v>
      </c>
      <c r="N240" s="192" t="s">
        <v>41</v>
      </c>
      <c r="O240" s="59"/>
      <c r="P240" s="155">
        <f>O240*H240</f>
        <v>0</v>
      </c>
      <c r="Q240" s="155">
        <v>0.17199999999999999</v>
      </c>
      <c r="R240" s="155">
        <f>Q240*H240</f>
        <v>0.17199999999999999</v>
      </c>
      <c r="S240" s="155">
        <v>0</v>
      </c>
      <c r="T240" s="156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7" t="s">
        <v>192</v>
      </c>
      <c r="AT240" s="157" t="s">
        <v>198</v>
      </c>
      <c r="AU240" s="157" t="s">
        <v>86</v>
      </c>
      <c r="AY240" s="18" t="s">
        <v>148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8" t="s">
        <v>84</v>
      </c>
      <c r="BK240" s="158">
        <f>ROUND(I240*H240,2)</f>
        <v>0</v>
      </c>
      <c r="BL240" s="18" t="s">
        <v>155</v>
      </c>
      <c r="BM240" s="157" t="s">
        <v>342</v>
      </c>
    </row>
    <row r="241" spans="1:65" s="2" customFormat="1" ht="28.8">
      <c r="A241" s="33"/>
      <c r="B241" s="34"/>
      <c r="C241" s="33"/>
      <c r="D241" s="160" t="s">
        <v>314</v>
      </c>
      <c r="E241" s="33"/>
      <c r="F241" s="193" t="s">
        <v>819</v>
      </c>
      <c r="G241" s="33"/>
      <c r="H241" s="33"/>
      <c r="I241" s="194"/>
      <c r="J241" s="33"/>
      <c r="K241" s="33"/>
      <c r="L241" s="34"/>
      <c r="M241" s="195"/>
      <c r="N241" s="196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314</v>
      </c>
      <c r="AU241" s="18" t="s">
        <v>86</v>
      </c>
    </row>
    <row r="242" spans="1:65" s="2" customFormat="1" ht="16.5" customHeight="1">
      <c r="A242" s="33"/>
      <c r="B242" s="145"/>
      <c r="C242" s="183" t="s">
        <v>343</v>
      </c>
      <c r="D242" s="183" t="s">
        <v>198</v>
      </c>
      <c r="E242" s="184" t="s">
        <v>344</v>
      </c>
      <c r="F242" s="185" t="s">
        <v>345</v>
      </c>
      <c r="G242" s="186" t="s">
        <v>259</v>
      </c>
      <c r="H242" s="187">
        <v>1</v>
      </c>
      <c r="I242" s="188"/>
      <c r="J242" s="189">
        <f>ROUND(I242*H242,2)</f>
        <v>0</v>
      </c>
      <c r="K242" s="185" t="s">
        <v>1</v>
      </c>
      <c r="L242" s="190"/>
      <c r="M242" s="191" t="s">
        <v>1</v>
      </c>
      <c r="N242" s="192" t="s">
        <v>41</v>
      </c>
      <c r="O242" s="59"/>
      <c r="P242" s="155">
        <f>O242*H242</f>
        <v>0</v>
      </c>
      <c r="Q242" s="155">
        <v>0.159</v>
      </c>
      <c r="R242" s="155">
        <f>Q242*H242</f>
        <v>0.159</v>
      </c>
      <c r="S242" s="155">
        <v>0</v>
      </c>
      <c r="T242" s="15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7" t="s">
        <v>192</v>
      </c>
      <c r="AT242" s="157" t="s">
        <v>198</v>
      </c>
      <c r="AU242" s="157" t="s">
        <v>86</v>
      </c>
      <c r="AY242" s="18" t="s">
        <v>148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84</v>
      </c>
      <c r="BK242" s="158">
        <f>ROUND(I242*H242,2)</f>
        <v>0</v>
      </c>
      <c r="BL242" s="18" t="s">
        <v>155</v>
      </c>
      <c r="BM242" s="157" t="s">
        <v>346</v>
      </c>
    </row>
    <row r="243" spans="1:65" s="2" customFormat="1" ht="28.8">
      <c r="A243" s="33"/>
      <c r="B243" s="34"/>
      <c r="C243" s="33"/>
      <c r="D243" s="160" t="s">
        <v>314</v>
      </c>
      <c r="E243" s="33"/>
      <c r="F243" s="193" t="s">
        <v>819</v>
      </c>
      <c r="G243" s="33"/>
      <c r="H243" s="33"/>
      <c r="I243" s="194"/>
      <c r="J243" s="33"/>
      <c r="K243" s="33"/>
      <c r="L243" s="34"/>
      <c r="M243" s="195"/>
      <c r="N243" s="196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314</v>
      </c>
      <c r="AU243" s="18" t="s">
        <v>86</v>
      </c>
    </row>
    <row r="244" spans="1:65" s="2" customFormat="1" ht="16.5" customHeight="1">
      <c r="A244" s="33"/>
      <c r="B244" s="145"/>
      <c r="C244" s="183" t="s">
        <v>347</v>
      </c>
      <c r="D244" s="183" t="s">
        <v>198</v>
      </c>
      <c r="E244" s="184" t="s">
        <v>348</v>
      </c>
      <c r="F244" s="185" t="s">
        <v>349</v>
      </c>
      <c r="G244" s="186" t="s">
        <v>259</v>
      </c>
      <c r="H244" s="187">
        <v>1</v>
      </c>
      <c r="I244" s="188"/>
      <c r="J244" s="189">
        <f>ROUND(I244*H244,2)</f>
        <v>0</v>
      </c>
      <c r="K244" s="185" t="s">
        <v>1</v>
      </c>
      <c r="L244" s="190"/>
      <c r="M244" s="191" t="s">
        <v>1</v>
      </c>
      <c r="N244" s="192" t="s">
        <v>41</v>
      </c>
      <c r="O244" s="59"/>
      <c r="P244" s="155">
        <f>O244*H244</f>
        <v>0</v>
      </c>
      <c r="Q244" s="155">
        <v>0.159</v>
      </c>
      <c r="R244" s="155">
        <f>Q244*H244</f>
        <v>0.159</v>
      </c>
      <c r="S244" s="155">
        <v>0</v>
      </c>
      <c r="T244" s="156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7" t="s">
        <v>192</v>
      </c>
      <c r="AT244" s="157" t="s">
        <v>198</v>
      </c>
      <c r="AU244" s="157" t="s">
        <v>86</v>
      </c>
      <c r="AY244" s="18" t="s">
        <v>148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8" t="s">
        <v>84</v>
      </c>
      <c r="BK244" s="158">
        <f>ROUND(I244*H244,2)</f>
        <v>0</v>
      </c>
      <c r="BL244" s="18" t="s">
        <v>155</v>
      </c>
      <c r="BM244" s="157" t="s">
        <v>350</v>
      </c>
    </row>
    <row r="245" spans="1:65" s="2" customFormat="1" ht="28.8">
      <c r="A245" s="33"/>
      <c r="B245" s="34"/>
      <c r="C245" s="33"/>
      <c r="D245" s="160" t="s">
        <v>314</v>
      </c>
      <c r="E245" s="33"/>
      <c r="F245" s="193" t="s">
        <v>819</v>
      </c>
      <c r="G245" s="33"/>
      <c r="H245" s="33"/>
      <c r="I245" s="194"/>
      <c r="J245" s="33"/>
      <c r="K245" s="33"/>
      <c r="L245" s="34"/>
      <c r="M245" s="195"/>
      <c r="N245" s="196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314</v>
      </c>
      <c r="AU245" s="18" t="s">
        <v>86</v>
      </c>
    </row>
    <row r="246" spans="1:65" s="2" customFormat="1" ht="16.5" customHeight="1">
      <c r="A246" s="33"/>
      <c r="B246" s="145"/>
      <c r="C246" s="183" t="s">
        <v>351</v>
      </c>
      <c r="D246" s="183" t="s">
        <v>198</v>
      </c>
      <c r="E246" s="184" t="s">
        <v>352</v>
      </c>
      <c r="F246" s="185" t="s">
        <v>353</v>
      </c>
      <c r="G246" s="186" t="s">
        <v>259</v>
      </c>
      <c r="H246" s="187">
        <v>1</v>
      </c>
      <c r="I246" s="188"/>
      <c r="J246" s="189">
        <f>ROUND(I246*H246,2)</f>
        <v>0</v>
      </c>
      <c r="K246" s="185" t="s">
        <v>1</v>
      </c>
      <c r="L246" s="190"/>
      <c r="M246" s="191" t="s">
        <v>1</v>
      </c>
      <c r="N246" s="192" t="s">
        <v>41</v>
      </c>
      <c r="O246" s="59"/>
      <c r="P246" s="155">
        <f>O246*H246</f>
        <v>0</v>
      </c>
      <c r="Q246" s="155">
        <v>0.13200000000000001</v>
      </c>
      <c r="R246" s="155">
        <f>Q246*H246</f>
        <v>0.13200000000000001</v>
      </c>
      <c r="S246" s="155">
        <v>0</v>
      </c>
      <c r="T246" s="156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7" t="s">
        <v>192</v>
      </c>
      <c r="AT246" s="157" t="s">
        <v>198</v>
      </c>
      <c r="AU246" s="157" t="s">
        <v>86</v>
      </c>
      <c r="AY246" s="18" t="s">
        <v>148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8" t="s">
        <v>84</v>
      </c>
      <c r="BK246" s="158">
        <f>ROUND(I246*H246,2)</f>
        <v>0</v>
      </c>
      <c r="BL246" s="18" t="s">
        <v>155</v>
      </c>
      <c r="BM246" s="157" t="s">
        <v>354</v>
      </c>
    </row>
    <row r="247" spans="1:65" s="2" customFormat="1" ht="28.8">
      <c r="A247" s="33"/>
      <c r="B247" s="34"/>
      <c r="C247" s="33"/>
      <c r="D247" s="160" t="s">
        <v>314</v>
      </c>
      <c r="E247" s="33"/>
      <c r="F247" s="193" t="s">
        <v>819</v>
      </c>
      <c r="G247" s="33"/>
      <c r="H247" s="33"/>
      <c r="I247" s="194"/>
      <c r="J247" s="33"/>
      <c r="K247" s="33"/>
      <c r="L247" s="34"/>
      <c r="M247" s="195"/>
      <c r="N247" s="196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314</v>
      </c>
      <c r="AU247" s="18" t="s">
        <v>86</v>
      </c>
    </row>
    <row r="248" spans="1:65" s="2" customFormat="1" ht="16.5" customHeight="1">
      <c r="A248" s="33"/>
      <c r="B248" s="145"/>
      <c r="C248" s="183" t="s">
        <v>355</v>
      </c>
      <c r="D248" s="183" t="s">
        <v>198</v>
      </c>
      <c r="E248" s="184" t="s">
        <v>356</v>
      </c>
      <c r="F248" s="185" t="s">
        <v>357</v>
      </c>
      <c r="G248" s="186" t="s">
        <v>259</v>
      </c>
      <c r="H248" s="187">
        <v>1</v>
      </c>
      <c r="I248" s="188"/>
      <c r="J248" s="189">
        <f>ROUND(I248*H248,2)</f>
        <v>0</v>
      </c>
      <c r="K248" s="185" t="s">
        <v>1</v>
      </c>
      <c r="L248" s="190"/>
      <c r="M248" s="191" t="s">
        <v>1</v>
      </c>
      <c r="N248" s="192" t="s">
        <v>41</v>
      </c>
      <c r="O248" s="59"/>
      <c r="P248" s="155">
        <f>O248*H248</f>
        <v>0</v>
      </c>
      <c r="Q248" s="155">
        <v>0.14499999999999999</v>
      </c>
      <c r="R248" s="155">
        <f>Q248*H248</f>
        <v>0.14499999999999999</v>
      </c>
      <c r="S248" s="155">
        <v>0</v>
      </c>
      <c r="T248" s="15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7" t="s">
        <v>192</v>
      </c>
      <c r="AT248" s="157" t="s">
        <v>198</v>
      </c>
      <c r="AU248" s="157" t="s">
        <v>86</v>
      </c>
      <c r="AY248" s="18" t="s">
        <v>148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8" t="s">
        <v>84</v>
      </c>
      <c r="BK248" s="158">
        <f>ROUND(I248*H248,2)</f>
        <v>0</v>
      </c>
      <c r="BL248" s="18" t="s">
        <v>155</v>
      </c>
      <c r="BM248" s="157" t="s">
        <v>358</v>
      </c>
    </row>
    <row r="249" spans="1:65" s="2" customFormat="1" ht="28.8">
      <c r="A249" s="33"/>
      <c r="B249" s="34"/>
      <c r="C249" s="33"/>
      <c r="D249" s="160" t="s">
        <v>314</v>
      </c>
      <c r="E249" s="33"/>
      <c r="F249" s="193" t="s">
        <v>819</v>
      </c>
      <c r="G249" s="33"/>
      <c r="H249" s="33"/>
      <c r="I249" s="194"/>
      <c r="J249" s="33"/>
      <c r="K249" s="33"/>
      <c r="L249" s="34"/>
      <c r="M249" s="195"/>
      <c r="N249" s="196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314</v>
      </c>
      <c r="AU249" s="18" t="s">
        <v>86</v>
      </c>
    </row>
    <row r="250" spans="1:65" s="2" customFormat="1" ht="16.5" customHeight="1">
      <c r="A250" s="33"/>
      <c r="B250" s="145"/>
      <c r="C250" s="183" t="s">
        <v>359</v>
      </c>
      <c r="D250" s="183" t="s">
        <v>198</v>
      </c>
      <c r="E250" s="184" t="s">
        <v>360</v>
      </c>
      <c r="F250" s="185" t="s">
        <v>361</v>
      </c>
      <c r="G250" s="186" t="s">
        <v>259</v>
      </c>
      <c r="H250" s="187">
        <v>1</v>
      </c>
      <c r="I250" s="188"/>
      <c r="J250" s="189">
        <f>ROUND(I250*H250,2)</f>
        <v>0</v>
      </c>
      <c r="K250" s="185" t="s">
        <v>1</v>
      </c>
      <c r="L250" s="190"/>
      <c r="M250" s="191" t="s">
        <v>1</v>
      </c>
      <c r="N250" s="192" t="s">
        <v>41</v>
      </c>
      <c r="O250" s="59"/>
      <c r="P250" s="155">
        <f>O250*H250</f>
        <v>0</v>
      </c>
      <c r="Q250" s="155">
        <v>0.21099999999999999</v>
      </c>
      <c r="R250" s="155">
        <f>Q250*H250</f>
        <v>0.21099999999999999</v>
      </c>
      <c r="S250" s="155">
        <v>0</v>
      </c>
      <c r="T250" s="156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7" t="s">
        <v>192</v>
      </c>
      <c r="AT250" s="157" t="s">
        <v>198</v>
      </c>
      <c r="AU250" s="157" t="s">
        <v>86</v>
      </c>
      <c r="AY250" s="18" t="s">
        <v>148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8" t="s">
        <v>84</v>
      </c>
      <c r="BK250" s="158">
        <f>ROUND(I250*H250,2)</f>
        <v>0</v>
      </c>
      <c r="BL250" s="18" t="s">
        <v>155</v>
      </c>
      <c r="BM250" s="157" t="s">
        <v>362</v>
      </c>
    </row>
    <row r="251" spans="1:65" s="2" customFormat="1" ht="28.8">
      <c r="A251" s="33"/>
      <c r="B251" s="34"/>
      <c r="C251" s="33"/>
      <c r="D251" s="160" t="s">
        <v>314</v>
      </c>
      <c r="E251" s="33"/>
      <c r="F251" s="193" t="s">
        <v>819</v>
      </c>
      <c r="G251" s="33"/>
      <c r="H251" s="33"/>
      <c r="I251" s="194"/>
      <c r="J251" s="33"/>
      <c r="K251" s="33"/>
      <c r="L251" s="34"/>
      <c r="M251" s="195"/>
      <c r="N251" s="196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314</v>
      </c>
      <c r="AU251" s="18" t="s">
        <v>86</v>
      </c>
    </row>
    <row r="252" spans="1:65" s="2" customFormat="1" ht="16.5" customHeight="1">
      <c r="A252" s="33"/>
      <c r="B252" s="145"/>
      <c r="C252" s="183" t="s">
        <v>363</v>
      </c>
      <c r="D252" s="183" t="s">
        <v>198</v>
      </c>
      <c r="E252" s="184" t="s">
        <v>364</v>
      </c>
      <c r="F252" s="185" t="s">
        <v>365</v>
      </c>
      <c r="G252" s="186" t="s">
        <v>259</v>
      </c>
      <c r="H252" s="187">
        <v>1</v>
      </c>
      <c r="I252" s="188"/>
      <c r="J252" s="189">
        <f>ROUND(I252*H252,2)</f>
        <v>0</v>
      </c>
      <c r="K252" s="185" t="s">
        <v>1</v>
      </c>
      <c r="L252" s="190"/>
      <c r="M252" s="191" t="s">
        <v>1</v>
      </c>
      <c r="N252" s="192" t="s">
        <v>41</v>
      </c>
      <c r="O252" s="59"/>
      <c r="P252" s="155">
        <f>O252*H252</f>
        <v>0</v>
      </c>
      <c r="Q252" s="155">
        <v>0.106</v>
      </c>
      <c r="R252" s="155">
        <f>Q252*H252</f>
        <v>0.106</v>
      </c>
      <c r="S252" s="155">
        <v>0</v>
      </c>
      <c r="T252" s="156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7" t="s">
        <v>192</v>
      </c>
      <c r="AT252" s="157" t="s">
        <v>198</v>
      </c>
      <c r="AU252" s="157" t="s">
        <v>86</v>
      </c>
      <c r="AY252" s="18" t="s">
        <v>148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8" t="s">
        <v>84</v>
      </c>
      <c r="BK252" s="158">
        <f>ROUND(I252*H252,2)</f>
        <v>0</v>
      </c>
      <c r="BL252" s="18" t="s">
        <v>155</v>
      </c>
      <c r="BM252" s="157" t="s">
        <v>366</v>
      </c>
    </row>
    <row r="253" spans="1:65" s="2" customFormat="1" ht="28.8">
      <c r="A253" s="33"/>
      <c r="B253" s="34"/>
      <c r="C253" s="33"/>
      <c r="D253" s="160" t="s">
        <v>314</v>
      </c>
      <c r="E253" s="33"/>
      <c r="F253" s="193" t="s">
        <v>819</v>
      </c>
      <c r="G253" s="33"/>
      <c r="H253" s="33"/>
      <c r="I253" s="194"/>
      <c r="J253" s="33"/>
      <c r="K253" s="33"/>
      <c r="L253" s="34"/>
      <c r="M253" s="195"/>
      <c r="N253" s="196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314</v>
      </c>
      <c r="AU253" s="18" t="s">
        <v>86</v>
      </c>
    </row>
    <row r="254" spans="1:65" s="2" customFormat="1" ht="16.5" customHeight="1">
      <c r="A254" s="33"/>
      <c r="B254" s="145"/>
      <c r="C254" s="146" t="s">
        <v>367</v>
      </c>
      <c r="D254" s="146" t="s">
        <v>150</v>
      </c>
      <c r="E254" s="147" t="s">
        <v>368</v>
      </c>
      <c r="F254" s="148" t="s">
        <v>369</v>
      </c>
      <c r="G254" s="149" t="s">
        <v>153</v>
      </c>
      <c r="H254" s="150">
        <v>3.15</v>
      </c>
      <c r="I254" s="151"/>
      <c r="J254" s="152">
        <f>ROUND(I254*H254,2)</f>
        <v>0</v>
      </c>
      <c r="K254" s="148" t="s">
        <v>1</v>
      </c>
      <c r="L254" s="34"/>
      <c r="M254" s="153" t="s">
        <v>1</v>
      </c>
      <c r="N254" s="154" t="s">
        <v>41</v>
      </c>
      <c r="O254" s="59"/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7" t="s">
        <v>155</v>
      </c>
      <c r="AT254" s="157" t="s">
        <v>150</v>
      </c>
      <c r="AU254" s="157" t="s">
        <v>86</v>
      </c>
      <c r="AY254" s="18" t="s">
        <v>148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8" t="s">
        <v>84</v>
      </c>
      <c r="BK254" s="158">
        <f>ROUND(I254*H254,2)</f>
        <v>0</v>
      </c>
      <c r="BL254" s="18" t="s">
        <v>155</v>
      </c>
      <c r="BM254" s="157" t="s">
        <v>370</v>
      </c>
    </row>
    <row r="255" spans="1:65" s="14" customFormat="1">
      <c r="B255" s="167"/>
      <c r="D255" s="160" t="s">
        <v>157</v>
      </c>
      <c r="E255" s="168" t="s">
        <v>1</v>
      </c>
      <c r="F255" s="169" t="s">
        <v>371</v>
      </c>
      <c r="H255" s="170">
        <v>3.15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8" t="s">
        <v>157</v>
      </c>
      <c r="AU255" s="168" t="s">
        <v>86</v>
      </c>
      <c r="AV255" s="14" t="s">
        <v>86</v>
      </c>
      <c r="AW255" s="14" t="s">
        <v>32</v>
      </c>
      <c r="AX255" s="14" t="s">
        <v>84</v>
      </c>
      <c r="AY255" s="168" t="s">
        <v>148</v>
      </c>
    </row>
    <row r="256" spans="1:65" s="12" customFormat="1" ht="22.8" customHeight="1">
      <c r="B256" s="132"/>
      <c r="D256" s="133" t="s">
        <v>75</v>
      </c>
      <c r="E256" s="143" t="s">
        <v>179</v>
      </c>
      <c r="F256" s="143" t="s">
        <v>372</v>
      </c>
      <c r="I256" s="135"/>
      <c r="J256" s="144">
        <f>BK256</f>
        <v>0</v>
      </c>
      <c r="L256" s="132"/>
      <c r="M256" s="137"/>
      <c r="N256" s="138"/>
      <c r="O256" s="138"/>
      <c r="P256" s="139">
        <f>SUM(P257:P264)</f>
        <v>0</v>
      </c>
      <c r="Q256" s="138"/>
      <c r="R256" s="139">
        <f>SUM(R257:R264)</f>
        <v>3.9275059999999997</v>
      </c>
      <c r="S256" s="138"/>
      <c r="T256" s="140">
        <f>SUM(T257:T264)</f>
        <v>0</v>
      </c>
      <c r="AR256" s="133" t="s">
        <v>84</v>
      </c>
      <c r="AT256" s="141" t="s">
        <v>75</v>
      </c>
      <c r="AU256" s="141" t="s">
        <v>84</v>
      </c>
      <c r="AY256" s="133" t="s">
        <v>148</v>
      </c>
      <c r="BK256" s="142">
        <f>SUM(BK257:BK264)</f>
        <v>0</v>
      </c>
    </row>
    <row r="257" spans="1:65" s="2" customFormat="1" ht="24.15" customHeight="1">
      <c r="A257" s="33"/>
      <c r="B257" s="145"/>
      <c r="C257" s="146" t="s">
        <v>373</v>
      </c>
      <c r="D257" s="146" t="s">
        <v>150</v>
      </c>
      <c r="E257" s="147" t="s">
        <v>374</v>
      </c>
      <c r="F257" s="148" t="s">
        <v>375</v>
      </c>
      <c r="G257" s="149" t="s">
        <v>153</v>
      </c>
      <c r="H257" s="150">
        <v>21.38</v>
      </c>
      <c r="I257" s="151"/>
      <c r="J257" s="152">
        <f>ROUND(I257*H257,2)</f>
        <v>0</v>
      </c>
      <c r="K257" s="148" t="s">
        <v>154</v>
      </c>
      <c r="L257" s="34"/>
      <c r="M257" s="153" t="s">
        <v>1</v>
      </c>
      <c r="N257" s="154" t="s">
        <v>41</v>
      </c>
      <c r="O257" s="59"/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7" t="s">
        <v>155</v>
      </c>
      <c r="AT257" s="157" t="s">
        <v>150</v>
      </c>
      <c r="AU257" s="157" t="s">
        <v>86</v>
      </c>
      <c r="AY257" s="18" t="s">
        <v>148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8" t="s">
        <v>84</v>
      </c>
      <c r="BK257" s="158">
        <f>ROUND(I257*H257,2)</f>
        <v>0</v>
      </c>
      <c r="BL257" s="18" t="s">
        <v>155</v>
      </c>
      <c r="BM257" s="157" t="s">
        <v>376</v>
      </c>
    </row>
    <row r="258" spans="1:65" s="14" customFormat="1">
      <c r="B258" s="167"/>
      <c r="D258" s="160" t="s">
        <v>157</v>
      </c>
      <c r="E258" s="168" t="s">
        <v>1</v>
      </c>
      <c r="F258" s="169" t="s">
        <v>94</v>
      </c>
      <c r="H258" s="170">
        <v>21.38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8" t="s">
        <v>157</v>
      </c>
      <c r="AU258" s="168" t="s">
        <v>86</v>
      </c>
      <c r="AV258" s="14" t="s">
        <v>86</v>
      </c>
      <c r="AW258" s="14" t="s">
        <v>32</v>
      </c>
      <c r="AX258" s="14" t="s">
        <v>84</v>
      </c>
      <c r="AY258" s="168" t="s">
        <v>148</v>
      </c>
    </row>
    <row r="259" spans="1:65" s="2" customFormat="1" ht="24.15" customHeight="1">
      <c r="A259" s="33"/>
      <c r="B259" s="145"/>
      <c r="C259" s="146" t="s">
        <v>377</v>
      </c>
      <c r="D259" s="146" t="s">
        <v>150</v>
      </c>
      <c r="E259" s="147" t="s">
        <v>378</v>
      </c>
      <c r="F259" s="148" t="s">
        <v>379</v>
      </c>
      <c r="G259" s="149" t="s">
        <v>153</v>
      </c>
      <c r="H259" s="150">
        <v>21.38</v>
      </c>
      <c r="I259" s="151"/>
      <c r="J259" s="152">
        <f>ROUND(I259*H259,2)</f>
        <v>0</v>
      </c>
      <c r="K259" s="148" t="s">
        <v>154</v>
      </c>
      <c r="L259" s="34"/>
      <c r="M259" s="153" t="s">
        <v>1</v>
      </c>
      <c r="N259" s="154" t="s">
        <v>41</v>
      </c>
      <c r="O259" s="59"/>
      <c r="P259" s="155">
        <f>O259*H259</f>
        <v>0</v>
      </c>
      <c r="Q259" s="155">
        <v>0.1837</v>
      </c>
      <c r="R259" s="155">
        <f>Q259*H259</f>
        <v>3.9275059999999997</v>
      </c>
      <c r="S259" s="155">
        <v>0</v>
      </c>
      <c r="T259" s="156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7" t="s">
        <v>155</v>
      </c>
      <c r="AT259" s="157" t="s">
        <v>150</v>
      </c>
      <c r="AU259" s="157" t="s">
        <v>86</v>
      </c>
      <c r="AY259" s="18" t="s">
        <v>148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8" t="s">
        <v>84</v>
      </c>
      <c r="BK259" s="158">
        <f>ROUND(I259*H259,2)</f>
        <v>0</v>
      </c>
      <c r="BL259" s="18" t="s">
        <v>155</v>
      </c>
      <c r="BM259" s="157" t="s">
        <v>380</v>
      </c>
    </row>
    <row r="260" spans="1:65" s="13" customFormat="1">
      <c r="B260" s="159"/>
      <c r="D260" s="160" t="s">
        <v>157</v>
      </c>
      <c r="E260" s="161" t="s">
        <v>1</v>
      </c>
      <c r="F260" s="162" t="s">
        <v>381</v>
      </c>
      <c r="H260" s="161" t="s">
        <v>1</v>
      </c>
      <c r="I260" s="163"/>
      <c r="L260" s="159"/>
      <c r="M260" s="164"/>
      <c r="N260" s="165"/>
      <c r="O260" s="165"/>
      <c r="P260" s="165"/>
      <c r="Q260" s="165"/>
      <c r="R260" s="165"/>
      <c r="S260" s="165"/>
      <c r="T260" s="166"/>
      <c r="AT260" s="161" t="s">
        <v>157</v>
      </c>
      <c r="AU260" s="161" t="s">
        <v>86</v>
      </c>
      <c r="AV260" s="13" t="s">
        <v>84</v>
      </c>
      <c r="AW260" s="13" t="s">
        <v>32</v>
      </c>
      <c r="AX260" s="13" t="s">
        <v>76</v>
      </c>
      <c r="AY260" s="161" t="s">
        <v>148</v>
      </c>
    </row>
    <row r="261" spans="1:65" s="14" customFormat="1">
      <c r="B261" s="167"/>
      <c r="D261" s="160" t="s">
        <v>157</v>
      </c>
      <c r="E261" s="168" t="s">
        <v>1</v>
      </c>
      <c r="F261" s="169" t="s">
        <v>382</v>
      </c>
      <c r="H261" s="170">
        <v>14.88</v>
      </c>
      <c r="I261" s="171"/>
      <c r="L261" s="167"/>
      <c r="M261" s="172"/>
      <c r="N261" s="173"/>
      <c r="O261" s="173"/>
      <c r="P261" s="173"/>
      <c r="Q261" s="173"/>
      <c r="R261" s="173"/>
      <c r="S261" s="173"/>
      <c r="T261" s="174"/>
      <c r="AT261" s="168" t="s">
        <v>157</v>
      </c>
      <c r="AU261" s="168" t="s">
        <v>86</v>
      </c>
      <c r="AV261" s="14" t="s">
        <v>86</v>
      </c>
      <c r="AW261" s="14" t="s">
        <v>32</v>
      </c>
      <c r="AX261" s="14" t="s">
        <v>76</v>
      </c>
      <c r="AY261" s="168" t="s">
        <v>148</v>
      </c>
    </row>
    <row r="262" spans="1:65" s="14" customFormat="1">
      <c r="B262" s="167"/>
      <c r="D262" s="160" t="s">
        <v>157</v>
      </c>
      <c r="E262" s="168" t="s">
        <v>1</v>
      </c>
      <c r="F262" s="169" t="s">
        <v>383</v>
      </c>
      <c r="H262" s="170">
        <v>4.5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8" t="s">
        <v>157</v>
      </c>
      <c r="AU262" s="168" t="s">
        <v>86</v>
      </c>
      <c r="AV262" s="14" t="s">
        <v>86</v>
      </c>
      <c r="AW262" s="14" t="s">
        <v>32</v>
      </c>
      <c r="AX262" s="14" t="s">
        <v>76</v>
      </c>
      <c r="AY262" s="168" t="s">
        <v>148</v>
      </c>
    </row>
    <row r="263" spans="1:65" s="14" customFormat="1">
      <c r="B263" s="167"/>
      <c r="D263" s="160" t="s">
        <v>157</v>
      </c>
      <c r="E263" s="168" t="s">
        <v>1</v>
      </c>
      <c r="F263" s="169" t="s">
        <v>86</v>
      </c>
      <c r="H263" s="170">
        <v>2</v>
      </c>
      <c r="I263" s="171"/>
      <c r="L263" s="167"/>
      <c r="M263" s="172"/>
      <c r="N263" s="173"/>
      <c r="O263" s="173"/>
      <c r="P263" s="173"/>
      <c r="Q263" s="173"/>
      <c r="R263" s="173"/>
      <c r="S263" s="173"/>
      <c r="T263" s="174"/>
      <c r="AT263" s="168" t="s">
        <v>157</v>
      </c>
      <c r="AU263" s="168" t="s">
        <v>86</v>
      </c>
      <c r="AV263" s="14" t="s">
        <v>86</v>
      </c>
      <c r="AW263" s="14" t="s">
        <v>32</v>
      </c>
      <c r="AX263" s="14" t="s">
        <v>76</v>
      </c>
      <c r="AY263" s="168" t="s">
        <v>148</v>
      </c>
    </row>
    <row r="264" spans="1:65" s="15" customFormat="1">
      <c r="B264" s="175"/>
      <c r="D264" s="160" t="s">
        <v>157</v>
      </c>
      <c r="E264" s="176" t="s">
        <v>94</v>
      </c>
      <c r="F264" s="177" t="s">
        <v>175</v>
      </c>
      <c r="H264" s="178">
        <v>21.38</v>
      </c>
      <c r="I264" s="179"/>
      <c r="L264" s="175"/>
      <c r="M264" s="180"/>
      <c r="N264" s="181"/>
      <c r="O264" s="181"/>
      <c r="P264" s="181"/>
      <c r="Q264" s="181"/>
      <c r="R264" s="181"/>
      <c r="S264" s="181"/>
      <c r="T264" s="182"/>
      <c r="AT264" s="176" t="s">
        <v>157</v>
      </c>
      <c r="AU264" s="176" t="s">
        <v>86</v>
      </c>
      <c r="AV264" s="15" t="s">
        <v>155</v>
      </c>
      <c r="AW264" s="15" t="s">
        <v>32</v>
      </c>
      <c r="AX264" s="15" t="s">
        <v>84</v>
      </c>
      <c r="AY264" s="176" t="s">
        <v>148</v>
      </c>
    </row>
    <row r="265" spans="1:65" s="12" customFormat="1" ht="22.8" customHeight="1">
      <c r="B265" s="132"/>
      <c r="D265" s="133" t="s">
        <v>75</v>
      </c>
      <c r="E265" s="143" t="s">
        <v>183</v>
      </c>
      <c r="F265" s="143" t="s">
        <v>384</v>
      </c>
      <c r="I265" s="135"/>
      <c r="J265" s="144">
        <f>BK265</f>
        <v>0</v>
      </c>
      <c r="L265" s="132"/>
      <c r="M265" s="137"/>
      <c r="N265" s="138"/>
      <c r="O265" s="138"/>
      <c r="P265" s="139">
        <f>SUM(P266:P275)</f>
        <v>0</v>
      </c>
      <c r="Q265" s="138"/>
      <c r="R265" s="139">
        <f>SUM(R266:R275)</f>
        <v>0.74347359999999996</v>
      </c>
      <c r="S265" s="138"/>
      <c r="T265" s="140">
        <f>SUM(T266:T275)</f>
        <v>0</v>
      </c>
      <c r="AR265" s="133" t="s">
        <v>84</v>
      </c>
      <c r="AT265" s="141" t="s">
        <v>75</v>
      </c>
      <c r="AU265" s="141" t="s">
        <v>84</v>
      </c>
      <c r="AY265" s="133" t="s">
        <v>148</v>
      </c>
      <c r="BK265" s="142">
        <f>SUM(BK266:BK275)</f>
        <v>0</v>
      </c>
    </row>
    <row r="266" spans="1:65" s="2" customFormat="1" ht="16.5" customHeight="1">
      <c r="A266" s="33"/>
      <c r="B266" s="145"/>
      <c r="C266" s="146" t="s">
        <v>385</v>
      </c>
      <c r="D266" s="146" t="s">
        <v>150</v>
      </c>
      <c r="E266" s="147" t="s">
        <v>386</v>
      </c>
      <c r="F266" s="148" t="s">
        <v>387</v>
      </c>
      <c r="G266" s="149" t="s">
        <v>153</v>
      </c>
      <c r="H266" s="150">
        <v>17.36</v>
      </c>
      <c r="I266" s="151"/>
      <c r="J266" s="152">
        <f>ROUND(I266*H266,2)</f>
        <v>0</v>
      </c>
      <c r="K266" s="148" t="s">
        <v>1</v>
      </c>
      <c r="L266" s="34"/>
      <c r="M266" s="153" t="s">
        <v>1</v>
      </c>
      <c r="N266" s="154" t="s">
        <v>41</v>
      </c>
      <c r="O266" s="59"/>
      <c r="P266" s="155">
        <f>O266*H266</f>
        <v>0</v>
      </c>
      <c r="Q266" s="155">
        <v>1.3999999999999999E-4</v>
      </c>
      <c r="R266" s="155">
        <f>Q266*H266</f>
        <v>2.4303999999999997E-3</v>
      </c>
      <c r="S266" s="155">
        <v>0</v>
      </c>
      <c r="T266" s="156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7" t="s">
        <v>155</v>
      </c>
      <c r="AT266" s="157" t="s">
        <v>150</v>
      </c>
      <c r="AU266" s="157" t="s">
        <v>86</v>
      </c>
      <c r="AY266" s="18" t="s">
        <v>148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8" t="s">
        <v>84</v>
      </c>
      <c r="BK266" s="158">
        <f>ROUND(I266*H266,2)</f>
        <v>0</v>
      </c>
      <c r="BL266" s="18" t="s">
        <v>155</v>
      </c>
      <c r="BM266" s="157" t="s">
        <v>388</v>
      </c>
    </row>
    <row r="267" spans="1:65" s="14" customFormat="1">
      <c r="B267" s="167"/>
      <c r="D267" s="160" t="s">
        <v>157</v>
      </c>
      <c r="E267" s="168" t="s">
        <v>1</v>
      </c>
      <c r="F267" s="169" t="s">
        <v>107</v>
      </c>
      <c r="H267" s="170">
        <v>17.36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8" t="s">
        <v>157</v>
      </c>
      <c r="AU267" s="168" t="s">
        <v>86</v>
      </c>
      <c r="AV267" s="14" t="s">
        <v>86</v>
      </c>
      <c r="AW267" s="14" t="s">
        <v>32</v>
      </c>
      <c r="AX267" s="14" t="s">
        <v>84</v>
      </c>
      <c r="AY267" s="168" t="s">
        <v>148</v>
      </c>
    </row>
    <row r="268" spans="1:65" s="2" customFormat="1" ht="24.15" customHeight="1">
      <c r="A268" s="33"/>
      <c r="B268" s="145"/>
      <c r="C268" s="146" t="s">
        <v>389</v>
      </c>
      <c r="D268" s="146" t="s">
        <v>150</v>
      </c>
      <c r="E268" s="147" t="s">
        <v>390</v>
      </c>
      <c r="F268" s="148" t="s">
        <v>391</v>
      </c>
      <c r="G268" s="149" t="s">
        <v>153</v>
      </c>
      <c r="H268" s="150">
        <v>17.36</v>
      </c>
      <c r="I268" s="151"/>
      <c r="J268" s="152">
        <f>ROUND(I268*H268,2)</f>
        <v>0</v>
      </c>
      <c r="K268" s="148" t="s">
        <v>154</v>
      </c>
      <c r="L268" s="34"/>
      <c r="M268" s="153" t="s">
        <v>1</v>
      </c>
      <c r="N268" s="154" t="s">
        <v>41</v>
      </c>
      <c r="O268" s="59"/>
      <c r="P268" s="155">
        <f>O268*H268</f>
        <v>0</v>
      </c>
      <c r="Q268" s="155">
        <v>1.208E-2</v>
      </c>
      <c r="R268" s="155">
        <f>Q268*H268</f>
        <v>0.2097088</v>
      </c>
      <c r="S268" s="155">
        <v>0</v>
      </c>
      <c r="T268" s="156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7" t="s">
        <v>155</v>
      </c>
      <c r="AT268" s="157" t="s">
        <v>150</v>
      </c>
      <c r="AU268" s="157" t="s">
        <v>86</v>
      </c>
      <c r="AY268" s="18" t="s">
        <v>148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8" t="s">
        <v>84</v>
      </c>
      <c r="BK268" s="158">
        <f>ROUND(I268*H268,2)</f>
        <v>0</v>
      </c>
      <c r="BL268" s="18" t="s">
        <v>155</v>
      </c>
      <c r="BM268" s="157" t="s">
        <v>392</v>
      </c>
    </row>
    <row r="269" spans="1:65" s="14" customFormat="1">
      <c r="B269" s="167"/>
      <c r="D269" s="160" t="s">
        <v>157</v>
      </c>
      <c r="E269" s="168" t="s">
        <v>1</v>
      </c>
      <c r="F269" s="169" t="s">
        <v>107</v>
      </c>
      <c r="H269" s="170">
        <v>17.36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157</v>
      </c>
      <c r="AU269" s="168" t="s">
        <v>86</v>
      </c>
      <c r="AV269" s="14" t="s">
        <v>86</v>
      </c>
      <c r="AW269" s="14" t="s">
        <v>32</v>
      </c>
      <c r="AX269" s="14" t="s">
        <v>84</v>
      </c>
      <c r="AY269" s="168" t="s">
        <v>148</v>
      </c>
    </row>
    <row r="270" spans="1:65" s="2" customFormat="1" ht="33" customHeight="1">
      <c r="A270" s="33"/>
      <c r="B270" s="145"/>
      <c r="C270" s="146" t="s">
        <v>393</v>
      </c>
      <c r="D270" s="146" t="s">
        <v>150</v>
      </c>
      <c r="E270" s="147" t="s">
        <v>394</v>
      </c>
      <c r="F270" s="148" t="s">
        <v>395</v>
      </c>
      <c r="G270" s="149" t="s">
        <v>153</v>
      </c>
      <c r="H270" s="150">
        <v>17.36</v>
      </c>
      <c r="I270" s="151"/>
      <c r="J270" s="152">
        <f>ROUND(I270*H270,2)</f>
        <v>0</v>
      </c>
      <c r="K270" s="148" t="s">
        <v>154</v>
      </c>
      <c r="L270" s="34"/>
      <c r="M270" s="153" t="s">
        <v>1</v>
      </c>
      <c r="N270" s="154" t="s">
        <v>41</v>
      </c>
      <c r="O270" s="59"/>
      <c r="P270" s="155">
        <f>O270*H270</f>
        <v>0</v>
      </c>
      <c r="Q270" s="155">
        <v>6.0400000000000002E-3</v>
      </c>
      <c r="R270" s="155">
        <f>Q270*H270</f>
        <v>0.1048544</v>
      </c>
      <c r="S270" s="155">
        <v>0</v>
      </c>
      <c r="T270" s="156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7" t="s">
        <v>155</v>
      </c>
      <c r="AT270" s="157" t="s">
        <v>150</v>
      </c>
      <c r="AU270" s="157" t="s">
        <v>86</v>
      </c>
      <c r="AY270" s="18" t="s">
        <v>148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8" t="s">
        <v>84</v>
      </c>
      <c r="BK270" s="158">
        <f>ROUND(I270*H270,2)</f>
        <v>0</v>
      </c>
      <c r="BL270" s="18" t="s">
        <v>155</v>
      </c>
      <c r="BM270" s="157" t="s">
        <v>396</v>
      </c>
    </row>
    <row r="271" spans="1:65" s="14" customFormat="1">
      <c r="B271" s="167"/>
      <c r="D271" s="160" t="s">
        <v>157</v>
      </c>
      <c r="E271" s="168" t="s">
        <v>1</v>
      </c>
      <c r="F271" s="169" t="s">
        <v>107</v>
      </c>
      <c r="H271" s="170">
        <v>17.36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8" t="s">
        <v>157</v>
      </c>
      <c r="AU271" s="168" t="s">
        <v>86</v>
      </c>
      <c r="AV271" s="14" t="s">
        <v>86</v>
      </c>
      <c r="AW271" s="14" t="s">
        <v>32</v>
      </c>
      <c r="AX271" s="14" t="s">
        <v>84</v>
      </c>
      <c r="AY271" s="168" t="s">
        <v>148</v>
      </c>
    </row>
    <row r="272" spans="1:65" s="2" customFormat="1" ht="24.15" customHeight="1">
      <c r="A272" s="33"/>
      <c r="B272" s="145"/>
      <c r="C272" s="146" t="s">
        <v>397</v>
      </c>
      <c r="D272" s="146" t="s">
        <v>150</v>
      </c>
      <c r="E272" s="147" t="s">
        <v>398</v>
      </c>
      <c r="F272" s="148" t="s">
        <v>399</v>
      </c>
      <c r="G272" s="149" t="s">
        <v>153</v>
      </c>
      <c r="H272" s="150">
        <v>17.36</v>
      </c>
      <c r="I272" s="151"/>
      <c r="J272" s="152">
        <f>ROUND(I272*H272,2)</f>
        <v>0</v>
      </c>
      <c r="K272" s="148" t="s">
        <v>154</v>
      </c>
      <c r="L272" s="34"/>
      <c r="M272" s="153" t="s">
        <v>1</v>
      </c>
      <c r="N272" s="154" t="s">
        <v>41</v>
      </c>
      <c r="O272" s="59"/>
      <c r="P272" s="155">
        <f>O272*H272</f>
        <v>0</v>
      </c>
      <c r="Q272" s="155">
        <v>2.1000000000000001E-2</v>
      </c>
      <c r="R272" s="155">
        <f>Q272*H272</f>
        <v>0.36456</v>
      </c>
      <c r="S272" s="155">
        <v>0</v>
      </c>
      <c r="T272" s="156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7" t="s">
        <v>155</v>
      </c>
      <c r="AT272" s="157" t="s">
        <v>150</v>
      </c>
      <c r="AU272" s="157" t="s">
        <v>86</v>
      </c>
      <c r="AY272" s="18" t="s">
        <v>148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8" t="s">
        <v>84</v>
      </c>
      <c r="BK272" s="158">
        <f>ROUND(I272*H272,2)</f>
        <v>0</v>
      </c>
      <c r="BL272" s="18" t="s">
        <v>155</v>
      </c>
      <c r="BM272" s="157" t="s">
        <v>400</v>
      </c>
    </row>
    <row r="273" spans="1:65" s="14" customFormat="1">
      <c r="B273" s="167"/>
      <c r="D273" s="160" t="s">
        <v>157</v>
      </c>
      <c r="E273" s="168" t="s">
        <v>1</v>
      </c>
      <c r="F273" s="169" t="s">
        <v>107</v>
      </c>
      <c r="H273" s="170">
        <v>17.36</v>
      </c>
      <c r="I273" s="171"/>
      <c r="L273" s="167"/>
      <c r="M273" s="172"/>
      <c r="N273" s="173"/>
      <c r="O273" s="173"/>
      <c r="P273" s="173"/>
      <c r="Q273" s="173"/>
      <c r="R273" s="173"/>
      <c r="S273" s="173"/>
      <c r="T273" s="174"/>
      <c r="AT273" s="168" t="s">
        <v>157</v>
      </c>
      <c r="AU273" s="168" t="s">
        <v>86</v>
      </c>
      <c r="AV273" s="14" t="s">
        <v>86</v>
      </c>
      <c r="AW273" s="14" t="s">
        <v>32</v>
      </c>
      <c r="AX273" s="14" t="s">
        <v>84</v>
      </c>
      <c r="AY273" s="168" t="s">
        <v>148</v>
      </c>
    </row>
    <row r="274" spans="1:65" s="2" customFormat="1" ht="16.5" customHeight="1">
      <c r="A274" s="33"/>
      <c r="B274" s="145"/>
      <c r="C274" s="146" t="s">
        <v>401</v>
      </c>
      <c r="D274" s="146" t="s">
        <v>150</v>
      </c>
      <c r="E274" s="147" t="s">
        <v>402</v>
      </c>
      <c r="F274" s="148" t="s">
        <v>403</v>
      </c>
      <c r="G274" s="149" t="s">
        <v>153</v>
      </c>
      <c r="H274" s="150">
        <v>7.74</v>
      </c>
      <c r="I274" s="151"/>
      <c r="J274" s="152">
        <f>ROUND(I274*H274,2)</f>
        <v>0</v>
      </c>
      <c r="K274" s="148" t="s">
        <v>1</v>
      </c>
      <c r="L274" s="34"/>
      <c r="M274" s="153" t="s">
        <v>1</v>
      </c>
      <c r="N274" s="154" t="s">
        <v>41</v>
      </c>
      <c r="O274" s="59"/>
      <c r="P274" s="155">
        <f>O274*H274</f>
        <v>0</v>
      </c>
      <c r="Q274" s="155">
        <v>8.0000000000000002E-3</v>
      </c>
      <c r="R274" s="155">
        <f>Q274*H274</f>
        <v>6.1920000000000003E-2</v>
      </c>
      <c r="S274" s="155">
        <v>0</v>
      </c>
      <c r="T274" s="156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7" t="s">
        <v>155</v>
      </c>
      <c r="AT274" s="157" t="s">
        <v>150</v>
      </c>
      <c r="AU274" s="157" t="s">
        <v>86</v>
      </c>
      <c r="AY274" s="18" t="s">
        <v>148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8" t="s">
        <v>84</v>
      </c>
      <c r="BK274" s="158">
        <f>ROUND(I274*H274,2)</f>
        <v>0</v>
      </c>
      <c r="BL274" s="18" t="s">
        <v>155</v>
      </c>
      <c r="BM274" s="157" t="s">
        <v>404</v>
      </c>
    </row>
    <row r="275" spans="1:65" s="14" customFormat="1">
      <c r="B275" s="167"/>
      <c r="D275" s="160" t="s">
        <v>157</v>
      </c>
      <c r="E275" s="168" t="s">
        <v>1</v>
      </c>
      <c r="F275" s="169" t="s">
        <v>100</v>
      </c>
      <c r="H275" s="170">
        <v>7.74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157</v>
      </c>
      <c r="AU275" s="168" t="s">
        <v>86</v>
      </c>
      <c r="AV275" s="14" t="s">
        <v>86</v>
      </c>
      <c r="AW275" s="14" t="s">
        <v>32</v>
      </c>
      <c r="AX275" s="14" t="s">
        <v>84</v>
      </c>
      <c r="AY275" s="168" t="s">
        <v>148</v>
      </c>
    </row>
    <row r="276" spans="1:65" s="12" customFormat="1" ht="22.8" customHeight="1">
      <c r="B276" s="132"/>
      <c r="D276" s="133" t="s">
        <v>75</v>
      </c>
      <c r="E276" s="143" t="s">
        <v>197</v>
      </c>
      <c r="F276" s="143" t="s">
        <v>405</v>
      </c>
      <c r="I276" s="135"/>
      <c r="J276" s="144">
        <f>BK276</f>
        <v>0</v>
      </c>
      <c r="L276" s="132"/>
      <c r="M276" s="137"/>
      <c r="N276" s="138"/>
      <c r="O276" s="138"/>
      <c r="P276" s="139">
        <f>SUM(P277:P292)</f>
        <v>0</v>
      </c>
      <c r="Q276" s="138"/>
      <c r="R276" s="139">
        <f>SUM(R277:R292)</f>
        <v>0</v>
      </c>
      <c r="S276" s="138"/>
      <c r="T276" s="140">
        <f>SUM(T277:T292)</f>
        <v>2.1417300000000004</v>
      </c>
      <c r="AR276" s="133" t="s">
        <v>84</v>
      </c>
      <c r="AT276" s="141" t="s">
        <v>75</v>
      </c>
      <c r="AU276" s="141" t="s">
        <v>84</v>
      </c>
      <c r="AY276" s="133" t="s">
        <v>148</v>
      </c>
      <c r="BK276" s="142">
        <f>SUM(BK277:BK292)</f>
        <v>0</v>
      </c>
    </row>
    <row r="277" spans="1:65" s="2" customFormat="1" ht="16.5" customHeight="1">
      <c r="A277" s="33"/>
      <c r="B277" s="145"/>
      <c r="C277" s="146" t="s">
        <v>406</v>
      </c>
      <c r="D277" s="146" t="s">
        <v>150</v>
      </c>
      <c r="E277" s="147" t="s">
        <v>407</v>
      </c>
      <c r="F277" s="148" t="s">
        <v>408</v>
      </c>
      <c r="G277" s="149" t="s">
        <v>166</v>
      </c>
      <c r="H277" s="150">
        <v>3.7999999999999999E-2</v>
      </c>
      <c r="I277" s="151"/>
      <c r="J277" s="152">
        <f>ROUND(I277*H277,2)</f>
        <v>0</v>
      </c>
      <c r="K277" s="148" t="s">
        <v>154</v>
      </c>
      <c r="L277" s="34"/>
      <c r="M277" s="153" t="s">
        <v>1</v>
      </c>
      <c r="N277" s="154" t="s">
        <v>41</v>
      </c>
      <c r="O277" s="59"/>
      <c r="P277" s="155">
        <f>O277*H277</f>
        <v>0</v>
      </c>
      <c r="Q277" s="155">
        <v>0</v>
      </c>
      <c r="R277" s="155">
        <f>Q277*H277</f>
        <v>0</v>
      </c>
      <c r="S277" s="155">
        <v>2</v>
      </c>
      <c r="T277" s="156">
        <f>S277*H277</f>
        <v>7.5999999999999998E-2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7" t="s">
        <v>155</v>
      </c>
      <c r="AT277" s="157" t="s">
        <v>150</v>
      </c>
      <c r="AU277" s="157" t="s">
        <v>86</v>
      </c>
      <c r="AY277" s="18" t="s">
        <v>148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8" t="s">
        <v>84</v>
      </c>
      <c r="BK277" s="158">
        <f>ROUND(I277*H277,2)</f>
        <v>0</v>
      </c>
      <c r="BL277" s="18" t="s">
        <v>155</v>
      </c>
      <c r="BM277" s="157" t="s">
        <v>409</v>
      </c>
    </row>
    <row r="278" spans="1:65" s="13" customFormat="1">
      <c r="B278" s="159"/>
      <c r="D278" s="160" t="s">
        <v>157</v>
      </c>
      <c r="E278" s="161" t="s">
        <v>1</v>
      </c>
      <c r="F278" s="162" t="s">
        <v>410</v>
      </c>
      <c r="H278" s="161" t="s">
        <v>1</v>
      </c>
      <c r="I278" s="163"/>
      <c r="L278" s="159"/>
      <c r="M278" s="164"/>
      <c r="N278" s="165"/>
      <c r="O278" s="165"/>
      <c r="P278" s="165"/>
      <c r="Q278" s="165"/>
      <c r="R278" s="165"/>
      <c r="S278" s="165"/>
      <c r="T278" s="166"/>
      <c r="AT278" s="161" t="s">
        <v>157</v>
      </c>
      <c r="AU278" s="161" t="s">
        <v>86</v>
      </c>
      <c r="AV278" s="13" t="s">
        <v>84</v>
      </c>
      <c r="AW278" s="13" t="s">
        <v>32</v>
      </c>
      <c r="AX278" s="13" t="s">
        <v>76</v>
      </c>
      <c r="AY278" s="161" t="s">
        <v>148</v>
      </c>
    </row>
    <row r="279" spans="1:65" s="14" customFormat="1">
      <c r="B279" s="167"/>
      <c r="D279" s="160" t="s">
        <v>157</v>
      </c>
      <c r="E279" s="168" t="s">
        <v>1</v>
      </c>
      <c r="F279" s="169" t="s">
        <v>411</v>
      </c>
      <c r="H279" s="170">
        <v>3.7999999999999999E-2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157</v>
      </c>
      <c r="AU279" s="168" t="s">
        <v>86</v>
      </c>
      <c r="AV279" s="14" t="s">
        <v>86</v>
      </c>
      <c r="AW279" s="14" t="s">
        <v>32</v>
      </c>
      <c r="AX279" s="14" t="s">
        <v>84</v>
      </c>
      <c r="AY279" s="168" t="s">
        <v>148</v>
      </c>
    </row>
    <row r="280" spans="1:65" s="2" customFormat="1" ht="37.799999999999997" customHeight="1">
      <c r="A280" s="33"/>
      <c r="B280" s="145"/>
      <c r="C280" s="146" t="s">
        <v>412</v>
      </c>
      <c r="D280" s="146" t="s">
        <v>150</v>
      </c>
      <c r="E280" s="147" t="s">
        <v>413</v>
      </c>
      <c r="F280" s="148" t="s">
        <v>414</v>
      </c>
      <c r="G280" s="149" t="s">
        <v>153</v>
      </c>
      <c r="H280" s="150">
        <v>25.1</v>
      </c>
      <c r="I280" s="151"/>
      <c r="J280" s="152">
        <f>ROUND(I280*H280,2)</f>
        <v>0</v>
      </c>
      <c r="K280" s="148" t="s">
        <v>154</v>
      </c>
      <c r="L280" s="34"/>
      <c r="M280" s="153" t="s">
        <v>1</v>
      </c>
      <c r="N280" s="154" t="s">
        <v>41</v>
      </c>
      <c r="O280" s="59"/>
      <c r="P280" s="155">
        <f>O280*H280</f>
        <v>0</v>
      </c>
      <c r="Q280" s="155">
        <v>0</v>
      </c>
      <c r="R280" s="155">
        <f>Q280*H280</f>
        <v>0</v>
      </c>
      <c r="S280" s="155">
        <v>5.8999999999999997E-2</v>
      </c>
      <c r="T280" s="156">
        <f>S280*H280</f>
        <v>1.4809000000000001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7" t="s">
        <v>155</v>
      </c>
      <c r="AT280" s="157" t="s">
        <v>150</v>
      </c>
      <c r="AU280" s="157" t="s">
        <v>86</v>
      </c>
      <c r="AY280" s="18" t="s">
        <v>148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8" t="s">
        <v>84</v>
      </c>
      <c r="BK280" s="158">
        <f>ROUND(I280*H280,2)</f>
        <v>0</v>
      </c>
      <c r="BL280" s="18" t="s">
        <v>155</v>
      </c>
      <c r="BM280" s="157" t="s">
        <v>415</v>
      </c>
    </row>
    <row r="281" spans="1:65" s="14" customFormat="1">
      <c r="B281" s="167"/>
      <c r="D281" s="160" t="s">
        <v>157</v>
      </c>
      <c r="E281" s="168" t="s">
        <v>1</v>
      </c>
      <c r="F281" s="169" t="s">
        <v>416</v>
      </c>
      <c r="H281" s="170">
        <v>25.1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157</v>
      </c>
      <c r="AU281" s="168" t="s">
        <v>86</v>
      </c>
      <c r="AV281" s="14" t="s">
        <v>86</v>
      </c>
      <c r="AW281" s="14" t="s">
        <v>32</v>
      </c>
      <c r="AX281" s="14" t="s">
        <v>84</v>
      </c>
      <c r="AY281" s="168" t="s">
        <v>148</v>
      </c>
    </row>
    <row r="282" spans="1:65" s="2" customFormat="1" ht="37.799999999999997" customHeight="1">
      <c r="A282" s="33"/>
      <c r="B282" s="145"/>
      <c r="C282" s="146" t="s">
        <v>417</v>
      </c>
      <c r="D282" s="146" t="s">
        <v>150</v>
      </c>
      <c r="E282" s="147" t="s">
        <v>418</v>
      </c>
      <c r="F282" s="148" t="s">
        <v>419</v>
      </c>
      <c r="G282" s="149" t="s">
        <v>153</v>
      </c>
      <c r="H282" s="150">
        <v>21.38</v>
      </c>
      <c r="I282" s="151"/>
      <c r="J282" s="152">
        <f>ROUND(I282*H282,2)</f>
        <v>0</v>
      </c>
      <c r="K282" s="148" t="s">
        <v>154</v>
      </c>
      <c r="L282" s="34"/>
      <c r="M282" s="153" t="s">
        <v>1</v>
      </c>
      <c r="N282" s="154" t="s">
        <v>41</v>
      </c>
      <c r="O282" s="59"/>
      <c r="P282" s="155">
        <f>O282*H282</f>
        <v>0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7" t="s">
        <v>155</v>
      </c>
      <c r="AT282" s="157" t="s">
        <v>150</v>
      </c>
      <c r="AU282" s="157" t="s">
        <v>86</v>
      </c>
      <c r="AY282" s="18" t="s">
        <v>148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8" t="s">
        <v>84</v>
      </c>
      <c r="BK282" s="158">
        <f>ROUND(I282*H282,2)</f>
        <v>0</v>
      </c>
      <c r="BL282" s="18" t="s">
        <v>155</v>
      </c>
      <c r="BM282" s="157" t="s">
        <v>420</v>
      </c>
    </row>
    <row r="283" spans="1:65" s="14" customFormat="1">
      <c r="B283" s="167"/>
      <c r="D283" s="160" t="s">
        <v>157</v>
      </c>
      <c r="E283" s="168" t="s">
        <v>1</v>
      </c>
      <c r="F283" s="169" t="s">
        <v>94</v>
      </c>
      <c r="H283" s="170">
        <v>21.38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8" t="s">
        <v>157</v>
      </c>
      <c r="AU283" s="168" t="s">
        <v>86</v>
      </c>
      <c r="AV283" s="14" t="s">
        <v>86</v>
      </c>
      <c r="AW283" s="14" t="s">
        <v>32</v>
      </c>
      <c r="AX283" s="14" t="s">
        <v>84</v>
      </c>
      <c r="AY283" s="168" t="s">
        <v>148</v>
      </c>
    </row>
    <row r="284" spans="1:65" s="2" customFormat="1" ht="24.15" customHeight="1">
      <c r="A284" s="33"/>
      <c r="B284" s="145"/>
      <c r="C284" s="146" t="s">
        <v>421</v>
      </c>
      <c r="D284" s="146" t="s">
        <v>150</v>
      </c>
      <c r="E284" s="147" t="s">
        <v>422</v>
      </c>
      <c r="F284" s="148" t="s">
        <v>423</v>
      </c>
      <c r="G284" s="149" t="s">
        <v>153</v>
      </c>
      <c r="H284" s="150">
        <v>25.1</v>
      </c>
      <c r="I284" s="151"/>
      <c r="J284" s="152">
        <f>ROUND(I284*H284,2)</f>
        <v>0</v>
      </c>
      <c r="K284" s="148" t="s">
        <v>154</v>
      </c>
      <c r="L284" s="34"/>
      <c r="M284" s="153" t="s">
        <v>1</v>
      </c>
      <c r="N284" s="154" t="s">
        <v>41</v>
      </c>
      <c r="O284" s="59"/>
      <c r="P284" s="155">
        <f>O284*H284</f>
        <v>0</v>
      </c>
      <c r="Q284" s="155">
        <v>0</v>
      </c>
      <c r="R284" s="155">
        <f>Q284*H284</f>
        <v>0</v>
      </c>
      <c r="S284" s="155">
        <v>0</v>
      </c>
      <c r="T284" s="156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7" t="s">
        <v>155</v>
      </c>
      <c r="AT284" s="157" t="s">
        <v>150</v>
      </c>
      <c r="AU284" s="157" t="s">
        <v>86</v>
      </c>
      <c r="AY284" s="18" t="s">
        <v>148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8" t="s">
        <v>84</v>
      </c>
      <c r="BK284" s="158">
        <f>ROUND(I284*H284,2)</f>
        <v>0</v>
      </c>
      <c r="BL284" s="18" t="s">
        <v>155</v>
      </c>
      <c r="BM284" s="157" t="s">
        <v>424</v>
      </c>
    </row>
    <row r="285" spans="1:65" s="13" customFormat="1">
      <c r="B285" s="159"/>
      <c r="D285" s="160" t="s">
        <v>157</v>
      </c>
      <c r="E285" s="161" t="s">
        <v>1</v>
      </c>
      <c r="F285" s="162" t="s">
        <v>425</v>
      </c>
      <c r="H285" s="161" t="s">
        <v>1</v>
      </c>
      <c r="I285" s="163"/>
      <c r="L285" s="159"/>
      <c r="M285" s="164"/>
      <c r="N285" s="165"/>
      <c r="O285" s="165"/>
      <c r="P285" s="165"/>
      <c r="Q285" s="165"/>
      <c r="R285" s="165"/>
      <c r="S285" s="165"/>
      <c r="T285" s="166"/>
      <c r="AT285" s="161" t="s">
        <v>157</v>
      </c>
      <c r="AU285" s="161" t="s">
        <v>86</v>
      </c>
      <c r="AV285" s="13" t="s">
        <v>84</v>
      </c>
      <c r="AW285" s="13" t="s">
        <v>32</v>
      </c>
      <c r="AX285" s="13" t="s">
        <v>76</v>
      </c>
      <c r="AY285" s="161" t="s">
        <v>148</v>
      </c>
    </row>
    <row r="286" spans="1:65" s="14" customFormat="1">
      <c r="B286" s="167"/>
      <c r="D286" s="160" t="s">
        <v>157</v>
      </c>
      <c r="E286" s="168" t="s">
        <v>1</v>
      </c>
      <c r="F286" s="169" t="s">
        <v>426</v>
      </c>
      <c r="H286" s="170">
        <v>3.7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157</v>
      </c>
      <c r="AU286" s="168" t="s">
        <v>86</v>
      </c>
      <c r="AV286" s="14" t="s">
        <v>86</v>
      </c>
      <c r="AW286" s="14" t="s">
        <v>32</v>
      </c>
      <c r="AX286" s="14" t="s">
        <v>76</v>
      </c>
      <c r="AY286" s="168" t="s">
        <v>148</v>
      </c>
    </row>
    <row r="287" spans="1:65" s="14" customFormat="1">
      <c r="B287" s="167"/>
      <c r="D287" s="160" t="s">
        <v>157</v>
      </c>
      <c r="E287" s="168" t="s">
        <v>1</v>
      </c>
      <c r="F287" s="169" t="s">
        <v>427</v>
      </c>
      <c r="H287" s="170">
        <v>1.44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157</v>
      </c>
      <c r="AU287" s="168" t="s">
        <v>86</v>
      </c>
      <c r="AV287" s="14" t="s">
        <v>86</v>
      </c>
      <c r="AW287" s="14" t="s">
        <v>32</v>
      </c>
      <c r="AX287" s="14" t="s">
        <v>76</v>
      </c>
      <c r="AY287" s="168" t="s">
        <v>148</v>
      </c>
    </row>
    <row r="288" spans="1:65" s="14" customFormat="1">
      <c r="B288" s="167"/>
      <c r="D288" s="160" t="s">
        <v>157</v>
      </c>
      <c r="E288" s="168" t="s">
        <v>1</v>
      </c>
      <c r="F288" s="169" t="s">
        <v>428</v>
      </c>
      <c r="H288" s="170">
        <v>2.6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8" t="s">
        <v>157</v>
      </c>
      <c r="AU288" s="168" t="s">
        <v>86</v>
      </c>
      <c r="AV288" s="14" t="s">
        <v>86</v>
      </c>
      <c r="AW288" s="14" t="s">
        <v>32</v>
      </c>
      <c r="AX288" s="14" t="s">
        <v>76</v>
      </c>
      <c r="AY288" s="168" t="s">
        <v>148</v>
      </c>
    </row>
    <row r="289" spans="1:65" s="15" customFormat="1">
      <c r="B289" s="175"/>
      <c r="D289" s="160" t="s">
        <v>157</v>
      </c>
      <c r="E289" s="176" t="s">
        <v>100</v>
      </c>
      <c r="F289" s="177" t="s">
        <v>175</v>
      </c>
      <c r="H289" s="178">
        <v>7.74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6" t="s">
        <v>157</v>
      </c>
      <c r="AU289" s="176" t="s">
        <v>86</v>
      </c>
      <c r="AV289" s="15" t="s">
        <v>155</v>
      </c>
      <c r="AW289" s="15" t="s">
        <v>32</v>
      </c>
      <c r="AX289" s="15" t="s">
        <v>76</v>
      </c>
      <c r="AY289" s="176" t="s">
        <v>148</v>
      </c>
    </row>
    <row r="290" spans="1:65" s="14" customFormat="1">
      <c r="B290" s="167"/>
      <c r="D290" s="160" t="s">
        <v>157</v>
      </c>
      <c r="E290" s="168" t="s">
        <v>1</v>
      </c>
      <c r="F290" s="169" t="s">
        <v>429</v>
      </c>
      <c r="H290" s="170">
        <v>25.1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8" t="s">
        <v>157</v>
      </c>
      <c r="AU290" s="168" t="s">
        <v>86</v>
      </c>
      <c r="AV290" s="14" t="s">
        <v>86</v>
      </c>
      <c r="AW290" s="14" t="s">
        <v>32</v>
      </c>
      <c r="AX290" s="14" t="s">
        <v>84</v>
      </c>
      <c r="AY290" s="168" t="s">
        <v>148</v>
      </c>
    </row>
    <row r="291" spans="1:65" s="2" customFormat="1" ht="24.15" customHeight="1">
      <c r="A291" s="33"/>
      <c r="B291" s="145"/>
      <c r="C291" s="146" t="s">
        <v>430</v>
      </c>
      <c r="D291" s="146" t="s">
        <v>150</v>
      </c>
      <c r="E291" s="147" t="s">
        <v>431</v>
      </c>
      <c r="F291" s="148" t="s">
        <v>432</v>
      </c>
      <c r="G291" s="149" t="s">
        <v>153</v>
      </c>
      <c r="H291" s="150">
        <v>25.1</v>
      </c>
      <c r="I291" s="151"/>
      <c r="J291" s="152">
        <f>ROUND(I291*H291,2)</f>
        <v>0</v>
      </c>
      <c r="K291" s="148" t="s">
        <v>154</v>
      </c>
      <c r="L291" s="34"/>
      <c r="M291" s="153" t="s">
        <v>1</v>
      </c>
      <c r="N291" s="154" t="s">
        <v>41</v>
      </c>
      <c r="O291" s="59"/>
      <c r="P291" s="155">
        <f>O291*H291</f>
        <v>0</v>
      </c>
      <c r="Q291" s="155">
        <v>0</v>
      </c>
      <c r="R291" s="155">
        <f>Q291*H291</f>
        <v>0</v>
      </c>
      <c r="S291" s="155">
        <v>2.3300000000000001E-2</v>
      </c>
      <c r="T291" s="156">
        <f>S291*H291</f>
        <v>0.58483000000000007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7" t="s">
        <v>155</v>
      </c>
      <c r="AT291" s="157" t="s">
        <v>150</v>
      </c>
      <c r="AU291" s="157" t="s">
        <v>86</v>
      </c>
      <c r="AY291" s="18" t="s">
        <v>148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8" t="s">
        <v>84</v>
      </c>
      <c r="BK291" s="158">
        <f>ROUND(I291*H291,2)</f>
        <v>0</v>
      </c>
      <c r="BL291" s="18" t="s">
        <v>155</v>
      </c>
      <c r="BM291" s="157" t="s">
        <v>433</v>
      </c>
    </row>
    <row r="292" spans="1:65" s="14" customFormat="1">
      <c r="B292" s="167"/>
      <c r="D292" s="160" t="s">
        <v>157</v>
      </c>
      <c r="E292" s="168" t="s">
        <v>1</v>
      </c>
      <c r="F292" s="169" t="s">
        <v>429</v>
      </c>
      <c r="H292" s="170">
        <v>25.1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8" t="s">
        <v>157</v>
      </c>
      <c r="AU292" s="168" t="s">
        <v>86</v>
      </c>
      <c r="AV292" s="14" t="s">
        <v>86</v>
      </c>
      <c r="AW292" s="14" t="s">
        <v>32</v>
      </c>
      <c r="AX292" s="14" t="s">
        <v>84</v>
      </c>
      <c r="AY292" s="168" t="s">
        <v>148</v>
      </c>
    </row>
    <row r="293" spans="1:65" s="12" customFormat="1" ht="22.8" customHeight="1">
      <c r="B293" s="132"/>
      <c r="D293" s="133" t="s">
        <v>75</v>
      </c>
      <c r="E293" s="143" t="s">
        <v>434</v>
      </c>
      <c r="F293" s="143" t="s">
        <v>435</v>
      </c>
      <c r="I293" s="135"/>
      <c r="J293" s="144">
        <f>BK293</f>
        <v>0</v>
      </c>
      <c r="L293" s="132"/>
      <c r="M293" s="137"/>
      <c r="N293" s="138"/>
      <c r="O293" s="138"/>
      <c r="P293" s="139">
        <f>SUM(P294:P306)</f>
        <v>0</v>
      </c>
      <c r="Q293" s="138"/>
      <c r="R293" s="139">
        <f>SUM(R294:R306)</f>
        <v>0</v>
      </c>
      <c r="S293" s="138"/>
      <c r="T293" s="140">
        <f>SUM(T294:T306)</f>
        <v>0</v>
      </c>
      <c r="AR293" s="133" t="s">
        <v>84</v>
      </c>
      <c r="AT293" s="141" t="s">
        <v>75</v>
      </c>
      <c r="AU293" s="141" t="s">
        <v>84</v>
      </c>
      <c r="AY293" s="133" t="s">
        <v>148</v>
      </c>
      <c r="BK293" s="142">
        <f>SUM(BK294:BK306)</f>
        <v>0</v>
      </c>
    </row>
    <row r="294" spans="1:65" s="2" customFormat="1" ht="24.15" customHeight="1">
      <c r="A294" s="33"/>
      <c r="B294" s="145"/>
      <c r="C294" s="146" t="s">
        <v>436</v>
      </c>
      <c r="D294" s="146" t="s">
        <v>150</v>
      </c>
      <c r="E294" s="147" t="s">
        <v>437</v>
      </c>
      <c r="F294" s="148" t="s">
        <v>438</v>
      </c>
      <c r="G294" s="149" t="s">
        <v>230</v>
      </c>
      <c r="H294" s="150">
        <v>3.653</v>
      </c>
      <c r="I294" s="151"/>
      <c r="J294" s="152">
        <f>ROUND(I294*H294,2)</f>
        <v>0</v>
      </c>
      <c r="K294" s="148" t="s">
        <v>1</v>
      </c>
      <c r="L294" s="34"/>
      <c r="M294" s="153" t="s">
        <v>1</v>
      </c>
      <c r="N294" s="154" t="s">
        <v>41</v>
      </c>
      <c r="O294" s="59"/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7" t="s">
        <v>155</v>
      </c>
      <c r="AT294" s="157" t="s">
        <v>150</v>
      </c>
      <c r="AU294" s="157" t="s">
        <v>86</v>
      </c>
      <c r="AY294" s="18" t="s">
        <v>148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8" t="s">
        <v>84</v>
      </c>
      <c r="BK294" s="158">
        <f>ROUND(I294*H294,2)</f>
        <v>0</v>
      </c>
      <c r="BL294" s="18" t="s">
        <v>155</v>
      </c>
      <c r="BM294" s="157" t="s">
        <v>439</v>
      </c>
    </row>
    <row r="295" spans="1:65" s="14" customFormat="1">
      <c r="B295" s="167"/>
      <c r="D295" s="160" t="s">
        <v>157</v>
      </c>
      <c r="E295" s="168" t="s">
        <v>1</v>
      </c>
      <c r="F295" s="169" t="s">
        <v>440</v>
      </c>
      <c r="H295" s="170">
        <v>3.653</v>
      </c>
      <c r="I295" s="171"/>
      <c r="L295" s="167"/>
      <c r="M295" s="172"/>
      <c r="N295" s="173"/>
      <c r="O295" s="173"/>
      <c r="P295" s="173"/>
      <c r="Q295" s="173"/>
      <c r="R295" s="173"/>
      <c r="S295" s="173"/>
      <c r="T295" s="174"/>
      <c r="AT295" s="168" t="s">
        <v>157</v>
      </c>
      <c r="AU295" s="168" t="s">
        <v>86</v>
      </c>
      <c r="AV295" s="14" t="s">
        <v>86</v>
      </c>
      <c r="AW295" s="14" t="s">
        <v>32</v>
      </c>
      <c r="AX295" s="14" t="s">
        <v>84</v>
      </c>
      <c r="AY295" s="168" t="s">
        <v>148</v>
      </c>
    </row>
    <row r="296" spans="1:65" s="2" customFormat="1" ht="24.15" customHeight="1">
      <c r="A296" s="33"/>
      <c r="B296" s="145"/>
      <c r="C296" s="146" t="s">
        <v>441</v>
      </c>
      <c r="D296" s="146" t="s">
        <v>150</v>
      </c>
      <c r="E296" s="147" t="s">
        <v>442</v>
      </c>
      <c r="F296" s="148" t="s">
        <v>443</v>
      </c>
      <c r="G296" s="149" t="s">
        <v>230</v>
      </c>
      <c r="H296" s="150">
        <v>12.002000000000001</v>
      </c>
      <c r="I296" s="151"/>
      <c r="J296" s="152">
        <f>ROUND(I296*H296,2)</f>
        <v>0</v>
      </c>
      <c r="K296" s="148" t="s">
        <v>154</v>
      </c>
      <c r="L296" s="34"/>
      <c r="M296" s="153" t="s">
        <v>1</v>
      </c>
      <c r="N296" s="154" t="s">
        <v>41</v>
      </c>
      <c r="O296" s="59"/>
      <c r="P296" s="155">
        <f>O296*H296</f>
        <v>0</v>
      </c>
      <c r="Q296" s="155">
        <v>0</v>
      </c>
      <c r="R296" s="155">
        <f>Q296*H296</f>
        <v>0</v>
      </c>
      <c r="S296" s="155">
        <v>0</v>
      </c>
      <c r="T296" s="156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7" t="s">
        <v>155</v>
      </c>
      <c r="AT296" s="157" t="s">
        <v>150</v>
      </c>
      <c r="AU296" s="157" t="s">
        <v>86</v>
      </c>
      <c r="AY296" s="18" t="s">
        <v>148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8" t="s">
        <v>84</v>
      </c>
      <c r="BK296" s="158">
        <f>ROUND(I296*H296,2)</f>
        <v>0</v>
      </c>
      <c r="BL296" s="18" t="s">
        <v>155</v>
      </c>
      <c r="BM296" s="157" t="s">
        <v>444</v>
      </c>
    </row>
    <row r="297" spans="1:65" s="2" customFormat="1" ht="24.15" customHeight="1">
      <c r="A297" s="33"/>
      <c r="B297" s="145"/>
      <c r="C297" s="146" t="s">
        <v>445</v>
      </c>
      <c r="D297" s="146" t="s">
        <v>150</v>
      </c>
      <c r="E297" s="147" t="s">
        <v>446</v>
      </c>
      <c r="F297" s="148" t="s">
        <v>447</v>
      </c>
      <c r="G297" s="149" t="s">
        <v>230</v>
      </c>
      <c r="H297" s="150">
        <v>12.002000000000001</v>
      </c>
      <c r="I297" s="151"/>
      <c r="J297" s="152">
        <f>ROUND(I297*H297,2)</f>
        <v>0</v>
      </c>
      <c r="K297" s="148" t="s">
        <v>154</v>
      </c>
      <c r="L297" s="34"/>
      <c r="M297" s="153" t="s">
        <v>1</v>
      </c>
      <c r="N297" s="154" t="s">
        <v>41</v>
      </c>
      <c r="O297" s="59"/>
      <c r="P297" s="155">
        <f>O297*H297</f>
        <v>0</v>
      </c>
      <c r="Q297" s="155">
        <v>0</v>
      </c>
      <c r="R297" s="155">
        <f>Q297*H297</f>
        <v>0</v>
      </c>
      <c r="S297" s="155">
        <v>0</v>
      </c>
      <c r="T297" s="156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7" t="s">
        <v>155</v>
      </c>
      <c r="AT297" s="157" t="s">
        <v>150</v>
      </c>
      <c r="AU297" s="157" t="s">
        <v>86</v>
      </c>
      <c r="AY297" s="18" t="s">
        <v>148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8" t="s">
        <v>84</v>
      </c>
      <c r="BK297" s="158">
        <f>ROUND(I297*H297,2)</f>
        <v>0</v>
      </c>
      <c r="BL297" s="18" t="s">
        <v>155</v>
      </c>
      <c r="BM297" s="157" t="s">
        <v>448</v>
      </c>
    </row>
    <row r="298" spans="1:65" s="2" customFormat="1" ht="24.15" customHeight="1">
      <c r="A298" s="33"/>
      <c r="B298" s="145"/>
      <c r="C298" s="146" t="s">
        <v>449</v>
      </c>
      <c r="D298" s="146" t="s">
        <v>150</v>
      </c>
      <c r="E298" s="147" t="s">
        <v>450</v>
      </c>
      <c r="F298" s="148" t="s">
        <v>451</v>
      </c>
      <c r="G298" s="149" t="s">
        <v>230</v>
      </c>
      <c r="H298" s="150">
        <v>84.013999999999996</v>
      </c>
      <c r="I298" s="151"/>
      <c r="J298" s="152">
        <f>ROUND(I298*H298,2)</f>
        <v>0</v>
      </c>
      <c r="K298" s="148" t="s">
        <v>154</v>
      </c>
      <c r="L298" s="34"/>
      <c r="M298" s="153" t="s">
        <v>1</v>
      </c>
      <c r="N298" s="154" t="s">
        <v>41</v>
      </c>
      <c r="O298" s="59"/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7" t="s">
        <v>155</v>
      </c>
      <c r="AT298" s="157" t="s">
        <v>150</v>
      </c>
      <c r="AU298" s="157" t="s">
        <v>86</v>
      </c>
      <c r="AY298" s="18" t="s">
        <v>148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8" t="s">
        <v>84</v>
      </c>
      <c r="BK298" s="158">
        <f>ROUND(I298*H298,2)</f>
        <v>0</v>
      </c>
      <c r="BL298" s="18" t="s">
        <v>155</v>
      </c>
      <c r="BM298" s="157" t="s">
        <v>452</v>
      </c>
    </row>
    <row r="299" spans="1:65" s="14" customFormat="1">
      <c r="B299" s="167"/>
      <c r="D299" s="160" t="s">
        <v>157</v>
      </c>
      <c r="F299" s="169" t="s">
        <v>453</v>
      </c>
      <c r="H299" s="170">
        <v>84.013999999999996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8" t="s">
        <v>157</v>
      </c>
      <c r="AU299" s="168" t="s">
        <v>86</v>
      </c>
      <c r="AV299" s="14" t="s">
        <v>86</v>
      </c>
      <c r="AW299" s="14" t="s">
        <v>3</v>
      </c>
      <c r="AX299" s="14" t="s">
        <v>84</v>
      </c>
      <c r="AY299" s="168" t="s">
        <v>148</v>
      </c>
    </row>
    <row r="300" spans="1:65" s="2" customFormat="1" ht="33" customHeight="1">
      <c r="A300" s="33"/>
      <c r="B300" s="145"/>
      <c r="C300" s="146" t="s">
        <v>454</v>
      </c>
      <c r="D300" s="146" t="s">
        <v>150</v>
      </c>
      <c r="E300" s="147" t="s">
        <v>455</v>
      </c>
      <c r="F300" s="148" t="s">
        <v>456</v>
      </c>
      <c r="G300" s="149" t="s">
        <v>230</v>
      </c>
      <c r="H300" s="150">
        <v>2.1419999999999999</v>
      </c>
      <c r="I300" s="151"/>
      <c r="J300" s="152">
        <f>ROUND(I300*H300,2)</f>
        <v>0</v>
      </c>
      <c r="K300" s="148" t="s">
        <v>154</v>
      </c>
      <c r="L300" s="34"/>
      <c r="M300" s="153" t="s">
        <v>1</v>
      </c>
      <c r="N300" s="154" t="s">
        <v>41</v>
      </c>
      <c r="O300" s="59"/>
      <c r="P300" s="155">
        <f>O300*H300</f>
        <v>0</v>
      </c>
      <c r="Q300" s="155">
        <v>0</v>
      </c>
      <c r="R300" s="155">
        <f>Q300*H300</f>
        <v>0</v>
      </c>
      <c r="S300" s="155">
        <v>0</v>
      </c>
      <c r="T300" s="156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7" t="s">
        <v>155</v>
      </c>
      <c r="AT300" s="157" t="s">
        <v>150</v>
      </c>
      <c r="AU300" s="157" t="s">
        <v>86</v>
      </c>
      <c r="AY300" s="18" t="s">
        <v>148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8" t="s">
        <v>84</v>
      </c>
      <c r="BK300" s="158">
        <f>ROUND(I300*H300,2)</f>
        <v>0</v>
      </c>
      <c r="BL300" s="18" t="s">
        <v>155</v>
      </c>
      <c r="BM300" s="157" t="s">
        <v>457</v>
      </c>
    </row>
    <row r="301" spans="1:65" s="2" customFormat="1" ht="44.25" customHeight="1">
      <c r="A301" s="33"/>
      <c r="B301" s="145"/>
      <c r="C301" s="146" t="s">
        <v>458</v>
      </c>
      <c r="D301" s="146" t="s">
        <v>150</v>
      </c>
      <c r="E301" s="147" t="s">
        <v>459</v>
      </c>
      <c r="F301" s="148" t="s">
        <v>460</v>
      </c>
      <c r="G301" s="149" t="s">
        <v>230</v>
      </c>
      <c r="H301" s="150">
        <v>14.929</v>
      </c>
      <c r="I301" s="151"/>
      <c r="J301" s="152">
        <f>ROUND(I301*H301,2)</f>
        <v>0</v>
      </c>
      <c r="K301" s="148" t="s">
        <v>154</v>
      </c>
      <c r="L301" s="34"/>
      <c r="M301" s="153" t="s">
        <v>1</v>
      </c>
      <c r="N301" s="154" t="s">
        <v>41</v>
      </c>
      <c r="O301" s="59"/>
      <c r="P301" s="155">
        <f>O301*H301</f>
        <v>0</v>
      </c>
      <c r="Q301" s="155">
        <v>0</v>
      </c>
      <c r="R301" s="155">
        <f>Q301*H301</f>
        <v>0</v>
      </c>
      <c r="S301" s="155">
        <v>0</v>
      </c>
      <c r="T301" s="156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7" t="s">
        <v>155</v>
      </c>
      <c r="AT301" s="157" t="s">
        <v>150</v>
      </c>
      <c r="AU301" s="157" t="s">
        <v>86</v>
      </c>
      <c r="AY301" s="18" t="s">
        <v>148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8" t="s">
        <v>84</v>
      </c>
      <c r="BK301" s="158">
        <f>ROUND(I301*H301,2)</f>
        <v>0</v>
      </c>
      <c r="BL301" s="18" t="s">
        <v>155</v>
      </c>
      <c r="BM301" s="157" t="s">
        <v>461</v>
      </c>
    </row>
    <row r="302" spans="1:65" s="13" customFormat="1">
      <c r="B302" s="159"/>
      <c r="D302" s="160" t="s">
        <v>157</v>
      </c>
      <c r="E302" s="161" t="s">
        <v>1</v>
      </c>
      <c r="F302" s="162" t="s">
        <v>462</v>
      </c>
      <c r="H302" s="161" t="s">
        <v>1</v>
      </c>
      <c r="I302" s="163"/>
      <c r="L302" s="159"/>
      <c r="M302" s="164"/>
      <c r="N302" s="165"/>
      <c r="O302" s="165"/>
      <c r="P302" s="165"/>
      <c r="Q302" s="165"/>
      <c r="R302" s="165"/>
      <c r="S302" s="165"/>
      <c r="T302" s="166"/>
      <c r="AT302" s="161" t="s">
        <v>157</v>
      </c>
      <c r="AU302" s="161" t="s">
        <v>86</v>
      </c>
      <c r="AV302" s="13" t="s">
        <v>84</v>
      </c>
      <c r="AW302" s="13" t="s">
        <v>32</v>
      </c>
      <c r="AX302" s="13" t="s">
        <v>76</v>
      </c>
      <c r="AY302" s="161" t="s">
        <v>148</v>
      </c>
    </row>
    <row r="303" spans="1:65" s="14" customFormat="1">
      <c r="B303" s="167"/>
      <c r="D303" s="160" t="s">
        <v>157</v>
      </c>
      <c r="E303" s="168" t="s">
        <v>1</v>
      </c>
      <c r="F303" s="169" t="s">
        <v>463</v>
      </c>
      <c r="H303" s="170">
        <v>9.86</v>
      </c>
      <c r="I303" s="171"/>
      <c r="L303" s="167"/>
      <c r="M303" s="172"/>
      <c r="N303" s="173"/>
      <c r="O303" s="173"/>
      <c r="P303" s="173"/>
      <c r="Q303" s="173"/>
      <c r="R303" s="173"/>
      <c r="S303" s="173"/>
      <c r="T303" s="174"/>
      <c r="AT303" s="168" t="s">
        <v>157</v>
      </c>
      <c r="AU303" s="168" t="s">
        <v>86</v>
      </c>
      <c r="AV303" s="14" t="s">
        <v>86</v>
      </c>
      <c r="AW303" s="14" t="s">
        <v>32</v>
      </c>
      <c r="AX303" s="14" t="s">
        <v>76</v>
      </c>
      <c r="AY303" s="168" t="s">
        <v>148</v>
      </c>
    </row>
    <row r="304" spans="1:65" s="13" customFormat="1">
      <c r="B304" s="159"/>
      <c r="D304" s="160" t="s">
        <v>157</v>
      </c>
      <c r="E304" s="161" t="s">
        <v>1</v>
      </c>
      <c r="F304" s="162" t="s">
        <v>464</v>
      </c>
      <c r="H304" s="161" t="s">
        <v>1</v>
      </c>
      <c r="I304" s="163"/>
      <c r="L304" s="159"/>
      <c r="M304" s="164"/>
      <c r="N304" s="165"/>
      <c r="O304" s="165"/>
      <c r="P304" s="165"/>
      <c r="Q304" s="165"/>
      <c r="R304" s="165"/>
      <c r="S304" s="165"/>
      <c r="T304" s="166"/>
      <c r="AT304" s="161" t="s">
        <v>157</v>
      </c>
      <c r="AU304" s="161" t="s">
        <v>86</v>
      </c>
      <c r="AV304" s="13" t="s">
        <v>84</v>
      </c>
      <c r="AW304" s="13" t="s">
        <v>32</v>
      </c>
      <c r="AX304" s="13" t="s">
        <v>76</v>
      </c>
      <c r="AY304" s="161" t="s">
        <v>148</v>
      </c>
    </row>
    <row r="305" spans="1:65" s="14" customFormat="1">
      <c r="B305" s="167"/>
      <c r="D305" s="160" t="s">
        <v>157</v>
      </c>
      <c r="E305" s="168" t="s">
        <v>1</v>
      </c>
      <c r="F305" s="169" t="s">
        <v>465</v>
      </c>
      <c r="H305" s="170">
        <v>5.069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8" t="s">
        <v>157</v>
      </c>
      <c r="AU305" s="168" t="s">
        <v>86</v>
      </c>
      <c r="AV305" s="14" t="s">
        <v>86</v>
      </c>
      <c r="AW305" s="14" t="s">
        <v>32</v>
      </c>
      <c r="AX305" s="14" t="s">
        <v>76</v>
      </c>
      <c r="AY305" s="168" t="s">
        <v>148</v>
      </c>
    </row>
    <row r="306" spans="1:65" s="15" customFormat="1">
      <c r="B306" s="175"/>
      <c r="D306" s="160" t="s">
        <v>157</v>
      </c>
      <c r="E306" s="176" t="s">
        <v>1</v>
      </c>
      <c r="F306" s="177" t="s">
        <v>175</v>
      </c>
      <c r="H306" s="178">
        <v>14.929</v>
      </c>
      <c r="I306" s="179"/>
      <c r="L306" s="175"/>
      <c r="M306" s="180"/>
      <c r="N306" s="181"/>
      <c r="O306" s="181"/>
      <c r="P306" s="181"/>
      <c r="Q306" s="181"/>
      <c r="R306" s="181"/>
      <c r="S306" s="181"/>
      <c r="T306" s="182"/>
      <c r="AT306" s="176" t="s">
        <v>157</v>
      </c>
      <c r="AU306" s="176" t="s">
        <v>86</v>
      </c>
      <c r="AV306" s="15" t="s">
        <v>155</v>
      </c>
      <c r="AW306" s="15" t="s">
        <v>32</v>
      </c>
      <c r="AX306" s="15" t="s">
        <v>84</v>
      </c>
      <c r="AY306" s="176" t="s">
        <v>148</v>
      </c>
    </row>
    <row r="307" spans="1:65" s="12" customFormat="1" ht="22.8" customHeight="1">
      <c r="B307" s="132"/>
      <c r="D307" s="133" t="s">
        <v>75</v>
      </c>
      <c r="E307" s="143" t="s">
        <v>466</v>
      </c>
      <c r="F307" s="143" t="s">
        <v>467</v>
      </c>
      <c r="I307" s="135"/>
      <c r="J307" s="144">
        <f>BK307</f>
        <v>0</v>
      </c>
      <c r="L307" s="132"/>
      <c r="M307" s="137"/>
      <c r="N307" s="138"/>
      <c r="O307" s="138"/>
      <c r="P307" s="139">
        <f>P308</f>
        <v>0</v>
      </c>
      <c r="Q307" s="138"/>
      <c r="R307" s="139">
        <f>R308</f>
        <v>0</v>
      </c>
      <c r="S307" s="138"/>
      <c r="T307" s="140">
        <f>T308</f>
        <v>0</v>
      </c>
      <c r="AR307" s="133" t="s">
        <v>84</v>
      </c>
      <c r="AT307" s="141" t="s">
        <v>75</v>
      </c>
      <c r="AU307" s="141" t="s">
        <v>84</v>
      </c>
      <c r="AY307" s="133" t="s">
        <v>148</v>
      </c>
      <c r="BK307" s="142">
        <f>BK308</f>
        <v>0</v>
      </c>
    </row>
    <row r="308" spans="1:65" s="2" customFormat="1" ht="16.5" customHeight="1">
      <c r="A308" s="33"/>
      <c r="B308" s="145"/>
      <c r="C308" s="146" t="s">
        <v>468</v>
      </c>
      <c r="D308" s="146" t="s">
        <v>150</v>
      </c>
      <c r="E308" s="147" t="s">
        <v>469</v>
      </c>
      <c r="F308" s="148" t="s">
        <v>470</v>
      </c>
      <c r="G308" s="149" t="s">
        <v>230</v>
      </c>
      <c r="H308" s="150">
        <v>46.039000000000001</v>
      </c>
      <c r="I308" s="151"/>
      <c r="J308" s="152">
        <f>ROUND(I308*H308,2)</f>
        <v>0</v>
      </c>
      <c r="K308" s="148" t="s">
        <v>1</v>
      </c>
      <c r="L308" s="34"/>
      <c r="M308" s="153" t="s">
        <v>1</v>
      </c>
      <c r="N308" s="154" t="s">
        <v>41</v>
      </c>
      <c r="O308" s="59"/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7" t="s">
        <v>155</v>
      </c>
      <c r="AT308" s="157" t="s">
        <v>150</v>
      </c>
      <c r="AU308" s="157" t="s">
        <v>86</v>
      </c>
      <c r="AY308" s="18" t="s">
        <v>148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8" t="s">
        <v>84</v>
      </c>
      <c r="BK308" s="158">
        <f>ROUND(I308*H308,2)</f>
        <v>0</v>
      </c>
      <c r="BL308" s="18" t="s">
        <v>155</v>
      </c>
      <c r="BM308" s="157" t="s">
        <v>471</v>
      </c>
    </row>
    <row r="309" spans="1:65" s="12" customFormat="1" ht="25.95" customHeight="1">
      <c r="B309" s="132"/>
      <c r="D309" s="133" t="s">
        <v>75</v>
      </c>
      <c r="E309" s="134" t="s">
        <v>472</v>
      </c>
      <c r="F309" s="134" t="s">
        <v>473</v>
      </c>
      <c r="I309" s="135"/>
      <c r="J309" s="136">
        <f>BK309</f>
        <v>0</v>
      </c>
      <c r="L309" s="132"/>
      <c r="M309" s="137"/>
      <c r="N309" s="138"/>
      <c r="O309" s="138"/>
      <c r="P309" s="139">
        <f>P310+P322+P328+P337+P358+P371</f>
        <v>0</v>
      </c>
      <c r="Q309" s="138"/>
      <c r="R309" s="139">
        <f>R310+R322+R328+R337+R358+R371</f>
        <v>1.9614769999999997</v>
      </c>
      <c r="S309" s="138"/>
      <c r="T309" s="140">
        <f>T310+T322+T328+T337+T358+T371</f>
        <v>0</v>
      </c>
      <c r="AR309" s="133" t="s">
        <v>86</v>
      </c>
      <c r="AT309" s="141" t="s">
        <v>75</v>
      </c>
      <c r="AU309" s="141" t="s">
        <v>76</v>
      </c>
      <c r="AY309" s="133" t="s">
        <v>148</v>
      </c>
      <c r="BK309" s="142">
        <f>BK310+BK322+BK328+BK337+BK358+BK371</f>
        <v>0</v>
      </c>
    </row>
    <row r="310" spans="1:65" s="12" customFormat="1" ht="22.8" customHeight="1">
      <c r="B310" s="132"/>
      <c r="D310" s="133" t="s">
        <v>75</v>
      </c>
      <c r="E310" s="143" t="s">
        <v>474</v>
      </c>
      <c r="F310" s="143" t="s">
        <v>475</v>
      </c>
      <c r="I310" s="135"/>
      <c r="J310" s="144">
        <f>BK310</f>
        <v>0</v>
      </c>
      <c r="L310" s="132"/>
      <c r="M310" s="137"/>
      <c r="N310" s="138"/>
      <c r="O310" s="138"/>
      <c r="P310" s="139">
        <f>SUM(P311:P321)</f>
        <v>0</v>
      </c>
      <c r="Q310" s="138"/>
      <c r="R310" s="139">
        <f>SUM(R311:R321)</f>
        <v>3.8604000000000006E-2</v>
      </c>
      <c r="S310" s="138"/>
      <c r="T310" s="140">
        <f>SUM(T311:T321)</f>
        <v>0</v>
      </c>
      <c r="AR310" s="133" t="s">
        <v>86</v>
      </c>
      <c r="AT310" s="141" t="s">
        <v>75</v>
      </c>
      <c r="AU310" s="141" t="s">
        <v>84</v>
      </c>
      <c r="AY310" s="133" t="s">
        <v>148</v>
      </c>
      <c r="BK310" s="142">
        <f>SUM(BK311:BK321)</f>
        <v>0</v>
      </c>
    </row>
    <row r="311" spans="1:65" s="2" customFormat="1" ht="24.15" customHeight="1">
      <c r="A311" s="33"/>
      <c r="B311" s="145"/>
      <c r="C311" s="146" t="s">
        <v>476</v>
      </c>
      <c r="D311" s="146" t="s">
        <v>150</v>
      </c>
      <c r="E311" s="147" t="s">
        <v>477</v>
      </c>
      <c r="F311" s="148" t="s">
        <v>478</v>
      </c>
      <c r="G311" s="149" t="s">
        <v>153</v>
      </c>
      <c r="H311" s="150">
        <v>7.74</v>
      </c>
      <c r="I311" s="151"/>
      <c r="J311" s="152">
        <f>ROUND(I311*H311,2)</f>
        <v>0</v>
      </c>
      <c r="K311" s="148" t="s">
        <v>154</v>
      </c>
      <c r="L311" s="34"/>
      <c r="M311" s="153" t="s">
        <v>1</v>
      </c>
      <c r="N311" s="154" t="s">
        <v>41</v>
      </c>
      <c r="O311" s="59"/>
      <c r="P311" s="155">
        <f>O311*H311</f>
        <v>0</v>
      </c>
      <c r="Q311" s="155">
        <v>0</v>
      </c>
      <c r="R311" s="155">
        <f>Q311*H311</f>
        <v>0</v>
      </c>
      <c r="S311" s="155">
        <v>0</v>
      </c>
      <c r="T311" s="156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7" t="s">
        <v>244</v>
      </c>
      <c r="AT311" s="157" t="s">
        <v>150</v>
      </c>
      <c r="AU311" s="157" t="s">
        <v>86</v>
      </c>
      <c r="AY311" s="18" t="s">
        <v>148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8" t="s">
        <v>84</v>
      </c>
      <c r="BK311" s="158">
        <f>ROUND(I311*H311,2)</f>
        <v>0</v>
      </c>
      <c r="BL311" s="18" t="s">
        <v>244</v>
      </c>
      <c r="BM311" s="157" t="s">
        <v>479</v>
      </c>
    </row>
    <row r="312" spans="1:65" s="14" customFormat="1">
      <c r="B312" s="167"/>
      <c r="D312" s="160" t="s">
        <v>157</v>
      </c>
      <c r="E312" s="168" t="s">
        <v>1</v>
      </c>
      <c r="F312" s="169" t="s">
        <v>100</v>
      </c>
      <c r="H312" s="170">
        <v>7.74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8" t="s">
        <v>157</v>
      </c>
      <c r="AU312" s="168" t="s">
        <v>86</v>
      </c>
      <c r="AV312" s="14" t="s">
        <v>86</v>
      </c>
      <c r="AW312" s="14" t="s">
        <v>32</v>
      </c>
      <c r="AX312" s="14" t="s">
        <v>84</v>
      </c>
      <c r="AY312" s="168" t="s">
        <v>148</v>
      </c>
    </row>
    <row r="313" spans="1:65" s="2" customFormat="1" ht="16.5" customHeight="1">
      <c r="A313" s="33"/>
      <c r="B313" s="145"/>
      <c r="C313" s="183" t="s">
        <v>480</v>
      </c>
      <c r="D313" s="183" t="s">
        <v>198</v>
      </c>
      <c r="E313" s="184" t="s">
        <v>481</v>
      </c>
      <c r="F313" s="185" t="s">
        <v>482</v>
      </c>
      <c r="G313" s="186" t="s">
        <v>230</v>
      </c>
      <c r="H313" s="187">
        <v>3.0000000000000001E-3</v>
      </c>
      <c r="I313" s="188"/>
      <c r="J313" s="189">
        <f>ROUND(I313*H313,2)</f>
        <v>0</v>
      </c>
      <c r="K313" s="185" t="s">
        <v>154</v>
      </c>
      <c r="L313" s="190"/>
      <c r="M313" s="191" t="s">
        <v>1</v>
      </c>
      <c r="N313" s="192" t="s">
        <v>41</v>
      </c>
      <c r="O313" s="59"/>
      <c r="P313" s="155">
        <f>O313*H313</f>
        <v>0</v>
      </c>
      <c r="Q313" s="155">
        <v>1</v>
      </c>
      <c r="R313" s="155">
        <f>Q313*H313</f>
        <v>3.0000000000000001E-3</v>
      </c>
      <c r="S313" s="155">
        <v>0</v>
      </c>
      <c r="T313" s="156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7" t="s">
        <v>328</v>
      </c>
      <c r="AT313" s="157" t="s">
        <v>198</v>
      </c>
      <c r="AU313" s="157" t="s">
        <v>86</v>
      </c>
      <c r="AY313" s="18" t="s">
        <v>148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8" t="s">
        <v>84</v>
      </c>
      <c r="BK313" s="158">
        <f>ROUND(I313*H313,2)</f>
        <v>0</v>
      </c>
      <c r="BL313" s="18" t="s">
        <v>244</v>
      </c>
      <c r="BM313" s="157" t="s">
        <v>483</v>
      </c>
    </row>
    <row r="314" spans="1:65" s="14" customFormat="1">
      <c r="B314" s="167"/>
      <c r="D314" s="160" t="s">
        <v>157</v>
      </c>
      <c r="E314" s="168" t="s">
        <v>1</v>
      </c>
      <c r="F314" s="169" t="s">
        <v>484</v>
      </c>
      <c r="H314" s="170">
        <v>3.0000000000000001E-3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157</v>
      </c>
      <c r="AU314" s="168" t="s">
        <v>86</v>
      </c>
      <c r="AV314" s="14" t="s">
        <v>86</v>
      </c>
      <c r="AW314" s="14" t="s">
        <v>32</v>
      </c>
      <c r="AX314" s="14" t="s">
        <v>84</v>
      </c>
      <c r="AY314" s="168" t="s">
        <v>148</v>
      </c>
    </row>
    <row r="315" spans="1:65" s="2" customFormat="1" ht="37.799999999999997" customHeight="1">
      <c r="A315" s="33"/>
      <c r="B315" s="145"/>
      <c r="C315" s="146" t="s">
        <v>485</v>
      </c>
      <c r="D315" s="146" t="s">
        <v>150</v>
      </c>
      <c r="E315" s="147" t="s">
        <v>486</v>
      </c>
      <c r="F315" s="148" t="s">
        <v>487</v>
      </c>
      <c r="G315" s="149" t="s">
        <v>153</v>
      </c>
      <c r="H315" s="150">
        <v>7.74</v>
      </c>
      <c r="I315" s="151"/>
      <c r="J315" s="152">
        <f>ROUND(I315*H315,2)</f>
        <v>0</v>
      </c>
      <c r="K315" s="148" t="s">
        <v>154</v>
      </c>
      <c r="L315" s="34"/>
      <c r="M315" s="153" t="s">
        <v>1</v>
      </c>
      <c r="N315" s="154" t="s">
        <v>41</v>
      </c>
      <c r="O315" s="59"/>
      <c r="P315" s="155">
        <f>O315*H315</f>
        <v>0</v>
      </c>
      <c r="Q315" s="155">
        <v>4.0000000000000001E-3</v>
      </c>
      <c r="R315" s="155">
        <f>Q315*H315</f>
        <v>3.0960000000000001E-2</v>
      </c>
      <c r="S315" s="155">
        <v>0</v>
      </c>
      <c r="T315" s="156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7" t="s">
        <v>244</v>
      </c>
      <c r="AT315" s="157" t="s">
        <v>150</v>
      </c>
      <c r="AU315" s="157" t="s">
        <v>86</v>
      </c>
      <c r="AY315" s="18" t="s">
        <v>148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8" t="s">
        <v>84</v>
      </c>
      <c r="BK315" s="158">
        <f>ROUND(I315*H315,2)</f>
        <v>0</v>
      </c>
      <c r="BL315" s="18" t="s">
        <v>244</v>
      </c>
      <c r="BM315" s="157" t="s">
        <v>488</v>
      </c>
    </row>
    <row r="316" spans="1:65" s="14" customFormat="1">
      <c r="B316" s="167"/>
      <c r="D316" s="160" t="s">
        <v>157</v>
      </c>
      <c r="E316" s="168" t="s">
        <v>1</v>
      </c>
      <c r="F316" s="169" t="s">
        <v>100</v>
      </c>
      <c r="H316" s="170">
        <v>7.74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157</v>
      </c>
      <c r="AU316" s="168" t="s">
        <v>86</v>
      </c>
      <c r="AV316" s="14" t="s">
        <v>86</v>
      </c>
      <c r="AW316" s="14" t="s">
        <v>32</v>
      </c>
      <c r="AX316" s="14" t="s">
        <v>84</v>
      </c>
      <c r="AY316" s="168" t="s">
        <v>148</v>
      </c>
    </row>
    <row r="317" spans="1:65" s="2" customFormat="1" ht="24.15" customHeight="1">
      <c r="A317" s="33"/>
      <c r="B317" s="145"/>
      <c r="C317" s="146" t="s">
        <v>489</v>
      </c>
      <c r="D317" s="146" t="s">
        <v>150</v>
      </c>
      <c r="E317" s="147" t="s">
        <v>490</v>
      </c>
      <c r="F317" s="148" t="s">
        <v>491</v>
      </c>
      <c r="G317" s="149" t="s">
        <v>153</v>
      </c>
      <c r="H317" s="150">
        <v>7.74</v>
      </c>
      <c r="I317" s="151"/>
      <c r="J317" s="152">
        <f>ROUND(I317*H317,2)</f>
        <v>0</v>
      </c>
      <c r="K317" s="148" t="s">
        <v>154</v>
      </c>
      <c r="L317" s="34"/>
      <c r="M317" s="153" t="s">
        <v>1</v>
      </c>
      <c r="N317" s="154" t="s">
        <v>41</v>
      </c>
      <c r="O317" s="59"/>
      <c r="P317" s="155">
        <f>O317*H317</f>
        <v>0</v>
      </c>
      <c r="Q317" s="155">
        <v>0</v>
      </c>
      <c r="R317" s="155">
        <f>Q317*H317</f>
        <v>0</v>
      </c>
      <c r="S317" s="155">
        <v>0</v>
      </c>
      <c r="T317" s="156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7" t="s">
        <v>244</v>
      </c>
      <c r="AT317" s="157" t="s">
        <v>150</v>
      </c>
      <c r="AU317" s="157" t="s">
        <v>86</v>
      </c>
      <c r="AY317" s="18" t="s">
        <v>148</v>
      </c>
      <c r="BE317" s="158">
        <f>IF(N317="základní",J317,0)</f>
        <v>0</v>
      </c>
      <c r="BF317" s="158">
        <f>IF(N317="snížená",J317,0)</f>
        <v>0</v>
      </c>
      <c r="BG317" s="158">
        <f>IF(N317="zákl. přenesená",J317,0)</f>
        <v>0</v>
      </c>
      <c r="BH317" s="158">
        <f>IF(N317="sníž. přenesená",J317,0)</f>
        <v>0</v>
      </c>
      <c r="BI317" s="158">
        <f>IF(N317="nulová",J317,0)</f>
        <v>0</v>
      </c>
      <c r="BJ317" s="18" t="s">
        <v>84</v>
      </c>
      <c r="BK317" s="158">
        <f>ROUND(I317*H317,2)</f>
        <v>0</v>
      </c>
      <c r="BL317" s="18" t="s">
        <v>244</v>
      </c>
      <c r="BM317" s="157" t="s">
        <v>492</v>
      </c>
    </row>
    <row r="318" spans="1:65" s="14" customFormat="1">
      <c r="B318" s="167"/>
      <c r="D318" s="160" t="s">
        <v>157</v>
      </c>
      <c r="E318" s="168" t="s">
        <v>1</v>
      </c>
      <c r="F318" s="169" t="s">
        <v>100</v>
      </c>
      <c r="H318" s="170">
        <v>7.74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157</v>
      </c>
      <c r="AU318" s="168" t="s">
        <v>86</v>
      </c>
      <c r="AV318" s="14" t="s">
        <v>86</v>
      </c>
      <c r="AW318" s="14" t="s">
        <v>32</v>
      </c>
      <c r="AX318" s="14" t="s">
        <v>84</v>
      </c>
      <c r="AY318" s="168" t="s">
        <v>148</v>
      </c>
    </row>
    <row r="319" spans="1:65" s="2" customFormat="1" ht="24.15" customHeight="1">
      <c r="A319" s="33"/>
      <c r="B319" s="145"/>
      <c r="C319" s="183" t="s">
        <v>493</v>
      </c>
      <c r="D319" s="183" t="s">
        <v>198</v>
      </c>
      <c r="E319" s="184" t="s">
        <v>494</v>
      </c>
      <c r="F319" s="185" t="s">
        <v>495</v>
      </c>
      <c r="G319" s="186" t="s">
        <v>153</v>
      </c>
      <c r="H319" s="187">
        <v>9.2880000000000003</v>
      </c>
      <c r="I319" s="188"/>
      <c r="J319" s="189">
        <f>ROUND(I319*H319,2)</f>
        <v>0</v>
      </c>
      <c r="K319" s="185" t="s">
        <v>154</v>
      </c>
      <c r="L319" s="190"/>
      <c r="M319" s="191" t="s">
        <v>1</v>
      </c>
      <c r="N319" s="192" t="s">
        <v>41</v>
      </c>
      <c r="O319" s="59"/>
      <c r="P319" s="155">
        <f>O319*H319</f>
        <v>0</v>
      </c>
      <c r="Q319" s="155">
        <v>5.0000000000000001E-4</v>
      </c>
      <c r="R319" s="155">
        <f>Q319*H319</f>
        <v>4.6440000000000006E-3</v>
      </c>
      <c r="S319" s="155">
        <v>0</v>
      </c>
      <c r="T319" s="156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7" t="s">
        <v>328</v>
      </c>
      <c r="AT319" s="157" t="s">
        <v>198</v>
      </c>
      <c r="AU319" s="157" t="s">
        <v>86</v>
      </c>
      <c r="AY319" s="18" t="s">
        <v>148</v>
      </c>
      <c r="BE319" s="158">
        <f>IF(N319="základní",J319,0)</f>
        <v>0</v>
      </c>
      <c r="BF319" s="158">
        <f>IF(N319="snížená",J319,0)</f>
        <v>0</v>
      </c>
      <c r="BG319" s="158">
        <f>IF(N319="zákl. přenesená",J319,0)</f>
        <v>0</v>
      </c>
      <c r="BH319" s="158">
        <f>IF(N319="sníž. přenesená",J319,0)</f>
        <v>0</v>
      </c>
      <c r="BI319" s="158">
        <f>IF(N319="nulová",J319,0)</f>
        <v>0</v>
      </c>
      <c r="BJ319" s="18" t="s">
        <v>84</v>
      </c>
      <c r="BK319" s="158">
        <f>ROUND(I319*H319,2)</f>
        <v>0</v>
      </c>
      <c r="BL319" s="18" t="s">
        <v>244</v>
      </c>
      <c r="BM319" s="157" t="s">
        <v>496</v>
      </c>
    </row>
    <row r="320" spans="1:65" s="14" customFormat="1">
      <c r="B320" s="167"/>
      <c r="D320" s="160" t="s">
        <v>157</v>
      </c>
      <c r="E320" s="168" t="s">
        <v>1</v>
      </c>
      <c r="F320" s="169" t="s">
        <v>497</v>
      </c>
      <c r="H320" s="170">
        <v>9.2880000000000003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8" t="s">
        <v>157</v>
      </c>
      <c r="AU320" s="168" t="s">
        <v>86</v>
      </c>
      <c r="AV320" s="14" t="s">
        <v>86</v>
      </c>
      <c r="AW320" s="14" t="s">
        <v>32</v>
      </c>
      <c r="AX320" s="14" t="s">
        <v>84</v>
      </c>
      <c r="AY320" s="168" t="s">
        <v>148</v>
      </c>
    </row>
    <row r="321" spans="1:65" s="2" customFormat="1" ht="24.15" customHeight="1">
      <c r="A321" s="33"/>
      <c r="B321" s="145"/>
      <c r="C321" s="146" t="s">
        <v>498</v>
      </c>
      <c r="D321" s="146" t="s">
        <v>150</v>
      </c>
      <c r="E321" s="147" t="s">
        <v>499</v>
      </c>
      <c r="F321" s="148" t="s">
        <v>500</v>
      </c>
      <c r="G321" s="149" t="s">
        <v>501</v>
      </c>
      <c r="H321" s="197"/>
      <c r="I321" s="151"/>
      <c r="J321" s="152">
        <f>ROUND(I321*H321,2)</f>
        <v>0</v>
      </c>
      <c r="K321" s="148" t="s">
        <v>154</v>
      </c>
      <c r="L321" s="34"/>
      <c r="M321" s="153" t="s">
        <v>1</v>
      </c>
      <c r="N321" s="154" t="s">
        <v>41</v>
      </c>
      <c r="O321" s="59"/>
      <c r="P321" s="155">
        <f>O321*H321</f>
        <v>0</v>
      </c>
      <c r="Q321" s="155">
        <v>0</v>
      </c>
      <c r="R321" s="155">
        <f>Q321*H321</f>
        <v>0</v>
      </c>
      <c r="S321" s="155">
        <v>0</v>
      </c>
      <c r="T321" s="156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7" t="s">
        <v>244</v>
      </c>
      <c r="AT321" s="157" t="s">
        <v>150</v>
      </c>
      <c r="AU321" s="157" t="s">
        <v>86</v>
      </c>
      <c r="AY321" s="18" t="s">
        <v>148</v>
      </c>
      <c r="BE321" s="158">
        <f>IF(N321="základní",J321,0)</f>
        <v>0</v>
      </c>
      <c r="BF321" s="158">
        <f>IF(N321="snížená",J321,0)</f>
        <v>0</v>
      </c>
      <c r="BG321" s="158">
        <f>IF(N321="zákl. přenesená",J321,0)</f>
        <v>0</v>
      </c>
      <c r="BH321" s="158">
        <f>IF(N321="sníž. přenesená",J321,0)</f>
        <v>0</v>
      </c>
      <c r="BI321" s="158">
        <f>IF(N321="nulová",J321,0)</f>
        <v>0</v>
      </c>
      <c r="BJ321" s="18" t="s">
        <v>84</v>
      </c>
      <c r="BK321" s="158">
        <f>ROUND(I321*H321,2)</f>
        <v>0</v>
      </c>
      <c r="BL321" s="18" t="s">
        <v>244</v>
      </c>
      <c r="BM321" s="157" t="s">
        <v>502</v>
      </c>
    </row>
    <row r="322" spans="1:65" s="12" customFormat="1" ht="22.8" customHeight="1">
      <c r="B322" s="132"/>
      <c r="D322" s="133" t="s">
        <v>75</v>
      </c>
      <c r="E322" s="143" t="s">
        <v>503</v>
      </c>
      <c r="F322" s="143" t="s">
        <v>504</v>
      </c>
      <c r="I322" s="135"/>
      <c r="J322" s="144">
        <f>BK322</f>
        <v>0</v>
      </c>
      <c r="L322" s="132"/>
      <c r="M322" s="137"/>
      <c r="N322" s="138"/>
      <c r="O322" s="138"/>
      <c r="P322" s="139">
        <f>SUM(P323:P327)</f>
        <v>0</v>
      </c>
      <c r="Q322" s="138"/>
      <c r="R322" s="139">
        <f>SUM(R323:R327)</f>
        <v>5.1316199999999999E-2</v>
      </c>
      <c r="S322" s="138"/>
      <c r="T322" s="140">
        <f>SUM(T323:T327)</f>
        <v>0</v>
      </c>
      <c r="AR322" s="133" t="s">
        <v>86</v>
      </c>
      <c r="AT322" s="141" t="s">
        <v>75</v>
      </c>
      <c r="AU322" s="141" t="s">
        <v>84</v>
      </c>
      <c r="AY322" s="133" t="s">
        <v>148</v>
      </c>
      <c r="BK322" s="142">
        <f>SUM(BK323:BK327)</f>
        <v>0</v>
      </c>
    </row>
    <row r="323" spans="1:65" s="2" customFormat="1" ht="24.15" customHeight="1">
      <c r="A323" s="33"/>
      <c r="B323" s="145"/>
      <c r="C323" s="146" t="s">
        <v>505</v>
      </c>
      <c r="D323" s="146" t="s">
        <v>150</v>
      </c>
      <c r="E323" s="147" t="s">
        <v>506</v>
      </c>
      <c r="F323" s="148" t="s">
        <v>507</v>
      </c>
      <c r="G323" s="149" t="s">
        <v>153</v>
      </c>
      <c r="H323" s="150">
        <v>7.74</v>
      </c>
      <c r="I323" s="151"/>
      <c r="J323" s="152">
        <f>ROUND(I323*H323,2)</f>
        <v>0</v>
      </c>
      <c r="K323" s="148" t="s">
        <v>154</v>
      </c>
      <c r="L323" s="34"/>
      <c r="M323" s="153" t="s">
        <v>1</v>
      </c>
      <c r="N323" s="154" t="s">
        <v>41</v>
      </c>
      <c r="O323" s="59"/>
      <c r="P323" s="155">
        <f>O323*H323</f>
        <v>0</v>
      </c>
      <c r="Q323" s="155">
        <v>6.0000000000000001E-3</v>
      </c>
      <c r="R323" s="155">
        <f>Q323*H323</f>
        <v>4.6440000000000002E-2</v>
      </c>
      <c r="S323" s="155">
        <v>0</v>
      </c>
      <c r="T323" s="156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7" t="s">
        <v>244</v>
      </c>
      <c r="AT323" s="157" t="s">
        <v>150</v>
      </c>
      <c r="AU323" s="157" t="s">
        <v>86</v>
      </c>
      <c r="AY323" s="18" t="s">
        <v>148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8" t="s">
        <v>84</v>
      </c>
      <c r="BK323" s="158">
        <f>ROUND(I323*H323,2)</f>
        <v>0</v>
      </c>
      <c r="BL323" s="18" t="s">
        <v>244</v>
      </c>
      <c r="BM323" s="157" t="s">
        <v>508</v>
      </c>
    </row>
    <row r="324" spans="1:65" s="14" customFormat="1">
      <c r="B324" s="167"/>
      <c r="D324" s="160" t="s">
        <v>157</v>
      </c>
      <c r="E324" s="168" t="s">
        <v>1</v>
      </c>
      <c r="F324" s="169" t="s">
        <v>100</v>
      </c>
      <c r="H324" s="170">
        <v>7.74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157</v>
      </c>
      <c r="AU324" s="168" t="s">
        <v>86</v>
      </c>
      <c r="AV324" s="14" t="s">
        <v>86</v>
      </c>
      <c r="AW324" s="14" t="s">
        <v>32</v>
      </c>
      <c r="AX324" s="14" t="s">
        <v>84</v>
      </c>
      <c r="AY324" s="168" t="s">
        <v>148</v>
      </c>
    </row>
    <row r="325" spans="1:65" s="2" customFormat="1" ht="24.15" customHeight="1">
      <c r="A325" s="33"/>
      <c r="B325" s="145"/>
      <c r="C325" s="183" t="s">
        <v>509</v>
      </c>
      <c r="D325" s="183" t="s">
        <v>198</v>
      </c>
      <c r="E325" s="184" t="s">
        <v>510</v>
      </c>
      <c r="F325" s="185" t="s">
        <v>511</v>
      </c>
      <c r="G325" s="186" t="s">
        <v>153</v>
      </c>
      <c r="H325" s="187">
        <v>8.1270000000000007</v>
      </c>
      <c r="I325" s="188"/>
      <c r="J325" s="189">
        <f>ROUND(I325*H325,2)</f>
        <v>0</v>
      </c>
      <c r="K325" s="185" t="s">
        <v>154</v>
      </c>
      <c r="L325" s="190"/>
      <c r="M325" s="191" t="s">
        <v>1</v>
      </c>
      <c r="N325" s="192" t="s">
        <v>41</v>
      </c>
      <c r="O325" s="59"/>
      <c r="P325" s="155">
        <f>O325*H325</f>
        <v>0</v>
      </c>
      <c r="Q325" s="155">
        <v>5.9999999999999995E-4</v>
      </c>
      <c r="R325" s="155">
        <f>Q325*H325</f>
        <v>4.8761999999999998E-3</v>
      </c>
      <c r="S325" s="155">
        <v>0</v>
      </c>
      <c r="T325" s="156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7" t="s">
        <v>328</v>
      </c>
      <c r="AT325" s="157" t="s">
        <v>198</v>
      </c>
      <c r="AU325" s="157" t="s">
        <v>86</v>
      </c>
      <c r="AY325" s="18" t="s">
        <v>148</v>
      </c>
      <c r="BE325" s="158">
        <f>IF(N325="základní",J325,0)</f>
        <v>0</v>
      </c>
      <c r="BF325" s="158">
        <f>IF(N325="snížená",J325,0)</f>
        <v>0</v>
      </c>
      <c r="BG325" s="158">
        <f>IF(N325="zákl. přenesená",J325,0)</f>
        <v>0</v>
      </c>
      <c r="BH325" s="158">
        <f>IF(N325="sníž. přenesená",J325,0)</f>
        <v>0</v>
      </c>
      <c r="BI325" s="158">
        <f>IF(N325="nulová",J325,0)</f>
        <v>0</v>
      </c>
      <c r="BJ325" s="18" t="s">
        <v>84</v>
      </c>
      <c r="BK325" s="158">
        <f>ROUND(I325*H325,2)</f>
        <v>0</v>
      </c>
      <c r="BL325" s="18" t="s">
        <v>244</v>
      </c>
      <c r="BM325" s="157" t="s">
        <v>512</v>
      </c>
    </row>
    <row r="326" spans="1:65" s="14" customFormat="1">
      <c r="B326" s="167"/>
      <c r="D326" s="160" t="s">
        <v>157</v>
      </c>
      <c r="E326" s="168" t="s">
        <v>1</v>
      </c>
      <c r="F326" s="169" t="s">
        <v>513</v>
      </c>
      <c r="H326" s="170">
        <v>8.1270000000000007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8" t="s">
        <v>157</v>
      </c>
      <c r="AU326" s="168" t="s">
        <v>86</v>
      </c>
      <c r="AV326" s="14" t="s">
        <v>86</v>
      </c>
      <c r="AW326" s="14" t="s">
        <v>32</v>
      </c>
      <c r="AX326" s="14" t="s">
        <v>84</v>
      </c>
      <c r="AY326" s="168" t="s">
        <v>148</v>
      </c>
    </row>
    <row r="327" spans="1:65" s="2" customFormat="1" ht="24.15" customHeight="1">
      <c r="A327" s="33"/>
      <c r="B327" s="145"/>
      <c r="C327" s="146" t="s">
        <v>514</v>
      </c>
      <c r="D327" s="146" t="s">
        <v>150</v>
      </c>
      <c r="E327" s="147" t="s">
        <v>515</v>
      </c>
      <c r="F327" s="148" t="s">
        <v>516</v>
      </c>
      <c r="G327" s="149" t="s">
        <v>501</v>
      </c>
      <c r="H327" s="197"/>
      <c r="I327" s="151"/>
      <c r="J327" s="152">
        <f>ROUND(I327*H327,2)</f>
        <v>0</v>
      </c>
      <c r="K327" s="148" t="s">
        <v>154</v>
      </c>
      <c r="L327" s="34"/>
      <c r="M327" s="153" t="s">
        <v>1</v>
      </c>
      <c r="N327" s="154" t="s">
        <v>41</v>
      </c>
      <c r="O327" s="59"/>
      <c r="P327" s="155">
        <f>O327*H327</f>
        <v>0</v>
      </c>
      <c r="Q327" s="155">
        <v>0</v>
      </c>
      <c r="R327" s="155">
        <f>Q327*H327</f>
        <v>0</v>
      </c>
      <c r="S327" s="155">
        <v>0</v>
      </c>
      <c r="T327" s="156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7" t="s">
        <v>244</v>
      </c>
      <c r="AT327" s="157" t="s">
        <v>150</v>
      </c>
      <c r="AU327" s="157" t="s">
        <v>86</v>
      </c>
      <c r="AY327" s="18" t="s">
        <v>148</v>
      </c>
      <c r="BE327" s="158">
        <f>IF(N327="základní",J327,0)</f>
        <v>0</v>
      </c>
      <c r="BF327" s="158">
        <f>IF(N327="snížená",J327,0)</f>
        <v>0</v>
      </c>
      <c r="BG327" s="158">
        <f>IF(N327="zákl. přenesená",J327,0)</f>
        <v>0</v>
      </c>
      <c r="BH327" s="158">
        <f>IF(N327="sníž. přenesená",J327,0)</f>
        <v>0</v>
      </c>
      <c r="BI327" s="158">
        <f>IF(N327="nulová",J327,0)</f>
        <v>0</v>
      </c>
      <c r="BJ327" s="18" t="s">
        <v>84</v>
      </c>
      <c r="BK327" s="158">
        <f>ROUND(I327*H327,2)</f>
        <v>0</v>
      </c>
      <c r="BL327" s="18" t="s">
        <v>244</v>
      </c>
      <c r="BM327" s="157" t="s">
        <v>517</v>
      </c>
    </row>
    <row r="328" spans="1:65" s="12" customFormat="1" ht="22.8" customHeight="1">
      <c r="B328" s="132"/>
      <c r="D328" s="133" t="s">
        <v>75</v>
      </c>
      <c r="E328" s="143" t="s">
        <v>518</v>
      </c>
      <c r="F328" s="143" t="s">
        <v>519</v>
      </c>
      <c r="I328" s="135"/>
      <c r="J328" s="144">
        <f>BK328</f>
        <v>0</v>
      </c>
      <c r="L328" s="132"/>
      <c r="M328" s="137"/>
      <c r="N328" s="138"/>
      <c r="O328" s="138"/>
      <c r="P328" s="139">
        <f>SUM(P329:P336)</f>
        <v>0</v>
      </c>
      <c r="Q328" s="138"/>
      <c r="R328" s="139">
        <f>SUM(R329:R336)</f>
        <v>0</v>
      </c>
      <c r="S328" s="138"/>
      <c r="T328" s="140">
        <f>SUM(T329:T336)</f>
        <v>0</v>
      </c>
      <c r="AR328" s="133" t="s">
        <v>86</v>
      </c>
      <c r="AT328" s="141" t="s">
        <v>75</v>
      </c>
      <c r="AU328" s="141" t="s">
        <v>84</v>
      </c>
      <c r="AY328" s="133" t="s">
        <v>148</v>
      </c>
      <c r="BK328" s="142">
        <f>SUM(BK329:BK336)</f>
        <v>0</v>
      </c>
    </row>
    <row r="329" spans="1:65" s="2" customFormat="1" ht="16.5" customHeight="1">
      <c r="A329" s="33"/>
      <c r="B329" s="145"/>
      <c r="C329" s="146" t="s">
        <v>520</v>
      </c>
      <c r="D329" s="146" t="s">
        <v>150</v>
      </c>
      <c r="E329" s="147" t="s">
        <v>521</v>
      </c>
      <c r="F329" s="148" t="s">
        <v>522</v>
      </c>
      <c r="G329" s="149" t="s">
        <v>201</v>
      </c>
      <c r="H329" s="150">
        <v>6.4</v>
      </c>
      <c r="I329" s="151"/>
      <c r="J329" s="152">
        <f>ROUND(I329*H329,2)</f>
        <v>0</v>
      </c>
      <c r="K329" s="148" t="s">
        <v>1</v>
      </c>
      <c r="L329" s="34"/>
      <c r="M329" s="153" t="s">
        <v>1</v>
      </c>
      <c r="N329" s="154" t="s">
        <v>41</v>
      </c>
      <c r="O329" s="59"/>
      <c r="P329" s="155">
        <f>O329*H329</f>
        <v>0</v>
      </c>
      <c r="Q329" s="155">
        <v>0</v>
      </c>
      <c r="R329" s="155">
        <f>Q329*H329</f>
        <v>0</v>
      </c>
      <c r="S329" s="155">
        <v>0</v>
      </c>
      <c r="T329" s="156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7" t="s">
        <v>244</v>
      </c>
      <c r="AT329" s="157" t="s">
        <v>150</v>
      </c>
      <c r="AU329" s="157" t="s">
        <v>86</v>
      </c>
      <c r="AY329" s="18" t="s">
        <v>148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8" t="s">
        <v>84</v>
      </c>
      <c r="BK329" s="158">
        <f>ROUND(I329*H329,2)</f>
        <v>0</v>
      </c>
      <c r="BL329" s="18" t="s">
        <v>244</v>
      </c>
      <c r="BM329" s="157" t="s">
        <v>523</v>
      </c>
    </row>
    <row r="330" spans="1:65" s="2" customFormat="1" ht="38.4">
      <c r="A330" s="33"/>
      <c r="B330" s="34"/>
      <c r="C330" s="33"/>
      <c r="D330" s="160" t="s">
        <v>314</v>
      </c>
      <c r="E330" s="33"/>
      <c r="F330" s="193" t="s">
        <v>524</v>
      </c>
      <c r="G330" s="33"/>
      <c r="H330" s="33"/>
      <c r="I330" s="194"/>
      <c r="J330" s="33"/>
      <c r="K330" s="33"/>
      <c r="L330" s="34"/>
      <c r="M330" s="195"/>
      <c r="N330" s="196"/>
      <c r="O330" s="59"/>
      <c r="P330" s="59"/>
      <c r="Q330" s="59"/>
      <c r="R330" s="59"/>
      <c r="S330" s="59"/>
      <c r="T330" s="60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8" t="s">
        <v>314</v>
      </c>
      <c r="AU330" s="18" t="s">
        <v>86</v>
      </c>
    </row>
    <row r="331" spans="1:65" s="14" customFormat="1">
      <c r="B331" s="167"/>
      <c r="D331" s="160" t="s">
        <v>157</v>
      </c>
      <c r="E331" s="168" t="s">
        <v>1</v>
      </c>
      <c r="F331" s="169" t="s">
        <v>525</v>
      </c>
      <c r="H331" s="170">
        <v>6.4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8" t="s">
        <v>157</v>
      </c>
      <c r="AU331" s="168" t="s">
        <v>86</v>
      </c>
      <c r="AV331" s="14" t="s">
        <v>86</v>
      </c>
      <c r="AW331" s="14" t="s">
        <v>32</v>
      </c>
      <c r="AX331" s="14" t="s">
        <v>84</v>
      </c>
      <c r="AY331" s="168" t="s">
        <v>148</v>
      </c>
    </row>
    <row r="332" spans="1:65" s="2" customFormat="1" ht="16.5" customHeight="1">
      <c r="A332" s="33"/>
      <c r="B332" s="145"/>
      <c r="C332" s="146" t="s">
        <v>526</v>
      </c>
      <c r="D332" s="146" t="s">
        <v>150</v>
      </c>
      <c r="E332" s="147" t="s">
        <v>527</v>
      </c>
      <c r="F332" s="148" t="s">
        <v>528</v>
      </c>
      <c r="G332" s="149" t="s">
        <v>201</v>
      </c>
      <c r="H332" s="150">
        <v>5.2</v>
      </c>
      <c r="I332" s="151"/>
      <c r="J332" s="152">
        <f>ROUND(I332*H332,2)</f>
        <v>0</v>
      </c>
      <c r="K332" s="148" t="s">
        <v>1</v>
      </c>
      <c r="L332" s="34"/>
      <c r="M332" s="153" t="s">
        <v>1</v>
      </c>
      <c r="N332" s="154" t="s">
        <v>41</v>
      </c>
      <c r="O332" s="59"/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7" t="s">
        <v>244</v>
      </c>
      <c r="AT332" s="157" t="s">
        <v>150</v>
      </c>
      <c r="AU332" s="157" t="s">
        <v>86</v>
      </c>
      <c r="AY332" s="18" t="s">
        <v>148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8" t="s">
        <v>84</v>
      </c>
      <c r="BK332" s="158">
        <f>ROUND(I332*H332,2)</f>
        <v>0</v>
      </c>
      <c r="BL332" s="18" t="s">
        <v>244</v>
      </c>
      <c r="BM332" s="157" t="s">
        <v>529</v>
      </c>
    </row>
    <row r="333" spans="1:65" s="2" customFormat="1" ht="38.4">
      <c r="A333" s="33"/>
      <c r="B333" s="34"/>
      <c r="C333" s="33"/>
      <c r="D333" s="160" t="s">
        <v>314</v>
      </c>
      <c r="E333" s="33"/>
      <c r="F333" s="193" t="s">
        <v>524</v>
      </c>
      <c r="G333" s="33"/>
      <c r="H333" s="33"/>
      <c r="I333" s="194"/>
      <c r="J333" s="33"/>
      <c r="K333" s="33"/>
      <c r="L333" s="34"/>
      <c r="M333" s="195"/>
      <c r="N333" s="196"/>
      <c r="O333" s="59"/>
      <c r="P333" s="59"/>
      <c r="Q333" s="59"/>
      <c r="R333" s="59"/>
      <c r="S333" s="59"/>
      <c r="T333" s="60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8" t="s">
        <v>314</v>
      </c>
      <c r="AU333" s="18" t="s">
        <v>86</v>
      </c>
    </row>
    <row r="334" spans="1:65" s="2" customFormat="1" ht="16.5" customHeight="1">
      <c r="A334" s="33"/>
      <c r="B334" s="145"/>
      <c r="C334" s="146" t="s">
        <v>530</v>
      </c>
      <c r="D334" s="146" t="s">
        <v>150</v>
      </c>
      <c r="E334" s="147" t="s">
        <v>531</v>
      </c>
      <c r="F334" s="148" t="s">
        <v>532</v>
      </c>
      <c r="G334" s="149" t="s">
        <v>201</v>
      </c>
      <c r="H334" s="150">
        <v>1.3</v>
      </c>
      <c r="I334" s="151"/>
      <c r="J334" s="152">
        <f>ROUND(I334*H334,2)</f>
        <v>0</v>
      </c>
      <c r="K334" s="148" t="s">
        <v>1</v>
      </c>
      <c r="L334" s="34"/>
      <c r="M334" s="153" t="s">
        <v>1</v>
      </c>
      <c r="N334" s="154" t="s">
        <v>41</v>
      </c>
      <c r="O334" s="59"/>
      <c r="P334" s="155">
        <f>O334*H334</f>
        <v>0</v>
      </c>
      <c r="Q334" s="155">
        <v>0</v>
      </c>
      <c r="R334" s="155">
        <f>Q334*H334</f>
        <v>0</v>
      </c>
      <c r="S334" s="155">
        <v>0</v>
      </c>
      <c r="T334" s="156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7" t="s">
        <v>244</v>
      </c>
      <c r="AT334" s="157" t="s">
        <v>150</v>
      </c>
      <c r="AU334" s="157" t="s">
        <v>86</v>
      </c>
      <c r="AY334" s="18" t="s">
        <v>148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8" t="s">
        <v>84</v>
      </c>
      <c r="BK334" s="158">
        <f>ROUND(I334*H334,2)</f>
        <v>0</v>
      </c>
      <c r="BL334" s="18" t="s">
        <v>244</v>
      </c>
      <c r="BM334" s="157" t="s">
        <v>533</v>
      </c>
    </row>
    <row r="335" spans="1:65" s="2" customFormat="1" ht="38.4">
      <c r="A335" s="33"/>
      <c r="B335" s="34"/>
      <c r="C335" s="33"/>
      <c r="D335" s="160" t="s">
        <v>314</v>
      </c>
      <c r="E335" s="33"/>
      <c r="F335" s="193" t="s">
        <v>524</v>
      </c>
      <c r="G335" s="33"/>
      <c r="H335" s="33"/>
      <c r="I335" s="194"/>
      <c r="J335" s="33"/>
      <c r="K335" s="33"/>
      <c r="L335" s="34"/>
      <c r="M335" s="195"/>
      <c r="N335" s="196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314</v>
      </c>
      <c r="AU335" s="18" t="s">
        <v>86</v>
      </c>
    </row>
    <row r="336" spans="1:65" s="2" customFormat="1" ht="24.15" customHeight="1">
      <c r="A336" s="33"/>
      <c r="B336" s="145"/>
      <c r="C336" s="146" t="s">
        <v>534</v>
      </c>
      <c r="D336" s="146" t="s">
        <v>150</v>
      </c>
      <c r="E336" s="147" t="s">
        <v>535</v>
      </c>
      <c r="F336" s="148" t="s">
        <v>536</v>
      </c>
      <c r="G336" s="149" t="s">
        <v>501</v>
      </c>
      <c r="H336" s="197"/>
      <c r="I336" s="151"/>
      <c r="J336" s="152">
        <f>ROUND(I336*H336,2)</f>
        <v>0</v>
      </c>
      <c r="K336" s="148" t="s">
        <v>154</v>
      </c>
      <c r="L336" s="34"/>
      <c r="M336" s="153" t="s">
        <v>1</v>
      </c>
      <c r="N336" s="154" t="s">
        <v>41</v>
      </c>
      <c r="O336" s="59"/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7" t="s">
        <v>244</v>
      </c>
      <c r="AT336" s="157" t="s">
        <v>150</v>
      </c>
      <c r="AU336" s="157" t="s">
        <v>86</v>
      </c>
      <c r="AY336" s="18" t="s">
        <v>148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8" t="s">
        <v>84</v>
      </c>
      <c r="BK336" s="158">
        <f>ROUND(I336*H336,2)</f>
        <v>0</v>
      </c>
      <c r="BL336" s="18" t="s">
        <v>244</v>
      </c>
      <c r="BM336" s="157" t="s">
        <v>537</v>
      </c>
    </row>
    <row r="337" spans="1:65" s="12" customFormat="1" ht="22.8" customHeight="1">
      <c r="B337" s="132"/>
      <c r="D337" s="133" t="s">
        <v>75</v>
      </c>
      <c r="E337" s="143" t="s">
        <v>538</v>
      </c>
      <c r="F337" s="143" t="s">
        <v>539</v>
      </c>
      <c r="I337" s="135"/>
      <c r="J337" s="144">
        <f>BK337</f>
        <v>0</v>
      </c>
      <c r="L337" s="132"/>
      <c r="M337" s="137"/>
      <c r="N337" s="138"/>
      <c r="O337" s="138"/>
      <c r="P337" s="139">
        <f>SUM(P338:P357)</f>
        <v>0</v>
      </c>
      <c r="Q337" s="138"/>
      <c r="R337" s="139">
        <f>SUM(R338:R357)</f>
        <v>1.7146534999999998</v>
      </c>
      <c r="S337" s="138"/>
      <c r="T337" s="140">
        <f>SUM(T338:T357)</f>
        <v>0</v>
      </c>
      <c r="AR337" s="133" t="s">
        <v>86</v>
      </c>
      <c r="AT337" s="141" t="s">
        <v>75</v>
      </c>
      <c r="AU337" s="141" t="s">
        <v>84</v>
      </c>
      <c r="AY337" s="133" t="s">
        <v>148</v>
      </c>
      <c r="BK337" s="142">
        <f>SUM(BK338:BK357)</f>
        <v>0</v>
      </c>
    </row>
    <row r="338" spans="1:65" s="2" customFormat="1" ht="24.15" customHeight="1">
      <c r="A338" s="33"/>
      <c r="B338" s="145"/>
      <c r="C338" s="146" t="s">
        <v>540</v>
      </c>
      <c r="D338" s="146" t="s">
        <v>150</v>
      </c>
      <c r="E338" s="147" t="s">
        <v>541</v>
      </c>
      <c r="F338" s="148" t="s">
        <v>542</v>
      </c>
      <c r="G338" s="149" t="s">
        <v>153</v>
      </c>
      <c r="H338" s="150">
        <v>10.78</v>
      </c>
      <c r="I338" s="151"/>
      <c r="J338" s="152">
        <f>ROUND(I338*H338,2)</f>
        <v>0</v>
      </c>
      <c r="K338" s="148" t="s">
        <v>154</v>
      </c>
      <c r="L338" s="34"/>
      <c r="M338" s="153" t="s">
        <v>1</v>
      </c>
      <c r="N338" s="154" t="s">
        <v>41</v>
      </c>
      <c r="O338" s="59"/>
      <c r="P338" s="155">
        <f>O338*H338</f>
        <v>0</v>
      </c>
      <c r="Q338" s="155">
        <v>4.1200000000000001E-2</v>
      </c>
      <c r="R338" s="155">
        <f>Q338*H338</f>
        <v>0.44413599999999998</v>
      </c>
      <c r="S338" s="155">
        <v>0</v>
      </c>
      <c r="T338" s="156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7" t="s">
        <v>244</v>
      </c>
      <c r="AT338" s="157" t="s">
        <v>150</v>
      </c>
      <c r="AU338" s="157" t="s">
        <v>86</v>
      </c>
      <c r="AY338" s="18" t="s">
        <v>148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8" t="s">
        <v>84</v>
      </c>
      <c r="BK338" s="158">
        <f>ROUND(I338*H338,2)</f>
        <v>0</v>
      </c>
      <c r="BL338" s="18" t="s">
        <v>244</v>
      </c>
      <c r="BM338" s="157" t="s">
        <v>543</v>
      </c>
    </row>
    <row r="339" spans="1:65" s="14" customFormat="1">
      <c r="B339" s="167"/>
      <c r="D339" s="160" t="s">
        <v>157</v>
      </c>
      <c r="E339" s="168" t="s">
        <v>1</v>
      </c>
      <c r="F339" s="169" t="s">
        <v>544</v>
      </c>
      <c r="H339" s="170">
        <v>8.26</v>
      </c>
      <c r="I339" s="171"/>
      <c r="L339" s="167"/>
      <c r="M339" s="172"/>
      <c r="N339" s="173"/>
      <c r="O339" s="173"/>
      <c r="P339" s="173"/>
      <c r="Q339" s="173"/>
      <c r="R339" s="173"/>
      <c r="S339" s="173"/>
      <c r="T339" s="174"/>
      <c r="AT339" s="168" t="s">
        <v>157</v>
      </c>
      <c r="AU339" s="168" t="s">
        <v>86</v>
      </c>
      <c r="AV339" s="14" t="s">
        <v>86</v>
      </c>
      <c r="AW339" s="14" t="s">
        <v>32</v>
      </c>
      <c r="AX339" s="14" t="s">
        <v>76</v>
      </c>
      <c r="AY339" s="168" t="s">
        <v>148</v>
      </c>
    </row>
    <row r="340" spans="1:65" s="14" customFormat="1">
      <c r="B340" s="167"/>
      <c r="D340" s="160" t="s">
        <v>157</v>
      </c>
      <c r="E340" s="168" t="s">
        <v>1</v>
      </c>
      <c r="F340" s="169" t="s">
        <v>545</v>
      </c>
      <c r="H340" s="170">
        <v>2.52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8" t="s">
        <v>157</v>
      </c>
      <c r="AU340" s="168" t="s">
        <v>86</v>
      </c>
      <c r="AV340" s="14" t="s">
        <v>86</v>
      </c>
      <c r="AW340" s="14" t="s">
        <v>32</v>
      </c>
      <c r="AX340" s="14" t="s">
        <v>76</v>
      </c>
      <c r="AY340" s="168" t="s">
        <v>148</v>
      </c>
    </row>
    <row r="341" spans="1:65" s="15" customFormat="1">
      <c r="B341" s="175"/>
      <c r="D341" s="160" t="s">
        <v>157</v>
      </c>
      <c r="E341" s="176" t="s">
        <v>102</v>
      </c>
      <c r="F341" s="177" t="s">
        <v>175</v>
      </c>
      <c r="H341" s="178">
        <v>10.78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6" t="s">
        <v>157</v>
      </c>
      <c r="AU341" s="176" t="s">
        <v>86</v>
      </c>
      <c r="AV341" s="15" t="s">
        <v>155</v>
      </c>
      <c r="AW341" s="15" t="s">
        <v>32</v>
      </c>
      <c r="AX341" s="15" t="s">
        <v>84</v>
      </c>
      <c r="AY341" s="176" t="s">
        <v>148</v>
      </c>
    </row>
    <row r="342" spans="1:65" s="2" customFormat="1" ht="21.75" customHeight="1">
      <c r="A342" s="33"/>
      <c r="B342" s="145"/>
      <c r="C342" s="183" t="s">
        <v>546</v>
      </c>
      <c r="D342" s="183" t="s">
        <v>198</v>
      </c>
      <c r="E342" s="184" t="s">
        <v>547</v>
      </c>
      <c r="F342" s="185" t="s">
        <v>548</v>
      </c>
      <c r="G342" s="186" t="s">
        <v>153</v>
      </c>
      <c r="H342" s="187">
        <v>11.319000000000001</v>
      </c>
      <c r="I342" s="188"/>
      <c r="J342" s="189">
        <f>ROUND(I342*H342,2)</f>
        <v>0</v>
      </c>
      <c r="K342" s="185" t="s">
        <v>1</v>
      </c>
      <c r="L342" s="190"/>
      <c r="M342" s="191" t="s">
        <v>1</v>
      </c>
      <c r="N342" s="192" t="s">
        <v>41</v>
      </c>
      <c r="O342" s="59"/>
      <c r="P342" s="155">
        <f>O342*H342</f>
        <v>0</v>
      </c>
      <c r="Q342" s="155">
        <v>0.105</v>
      </c>
      <c r="R342" s="155">
        <f>Q342*H342</f>
        <v>1.1884950000000001</v>
      </c>
      <c r="S342" s="155">
        <v>0</v>
      </c>
      <c r="T342" s="156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7" t="s">
        <v>328</v>
      </c>
      <c r="AT342" s="157" t="s">
        <v>198</v>
      </c>
      <c r="AU342" s="157" t="s">
        <v>86</v>
      </c>
      <c r="AY342" s="18" t="s">
        <v>148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8" t="s">
        <v>84</v>
      </c>
      <c r="BK342" s="158">
        <f>ROUND(I342*H342,2)</f>
        <v>0</v>
      </c>
      <c r="BL342" s="18" t="s">
        <v>244</v>
      </c>
      <c r="BM342" s="157" t="s">
        <v>549</v>
      </c>
    </row>
    <row r="343" spans="1:65" s="2" customFormat="1" ht="28.8">
      <c r="A343" s="33"/>
      <c r="B343" s="34"/>
      <c r="C343" s="33"/>
      <c r="D343" s="160" t="s">
        <v>314</v>
      </c>
      <c r="E343" s="33"/>
      <c r="F343" s="193" t="s">
        <v>315</v>
      </c>
      <c r="G343" s="33"/>
      <c r="H343" s="33"/>
      <c r="I343" s="194"/>
      <c r="J343" s="33"/>
      <c r="K343" s="33"/>
      <c r="L343" s="34"/>
      <c r="M343" s="195"/>
      <c r="N343" s="196"/>
      <c r="O343" s="59"/>
      <c r="P343" s="59"/>
      <c r="Q343" s="59"/>
      <c r="R343" s="59"/>
      <c r="S343" s="59"/>
      <c r="T343" s="60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314</v>
      </c>
      <c r="AU343" s="18" t="s">
        <v>86</v>
      </c>
    </row>
    <row r="344" spans="1:65" s="14" customFormat="1">
      <c r="B344" s="167"/>
      <c r="D344" s="160" t="s">
        <v>157</v>
      </c>
      <c r="E344" s="168" t="s">
        <v>1</v>
      </c>
      <c r="F344" s="169" t="s">
        <v>550</v>
      </c>
      <c r="H344" s="170">
        <v>11.319000000000001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8" t="s">
        <v>157</v>
      </c>
      <c r="AU344" s="168" t="s">
        <v>86</v>
      </c>
      <c r="AV344" s="14" t="s">
        <v>86</v>
      </c>
      <c r="AW344" s="14" t="s">
        <v>32</v>
      </c>
      <c r="AX344" s="14" t="s">
        <v>84</v>
      </c>
      <c r="AY344" s="168" t="s">
        <v>148</v>
      </c>
    </row>
    <row r="345" spans="1:65" s="2" customFormat="1" ht="16.5" customHeight="1">
      <c r="A345" s="33"/>
      <c r="B345" s="145"/>
      <c r="C345" s="146" t="s">
        <v>551</v>
      </c>
      <c r="D345" s="146" t="s">
        <v>150</v>
      </c>
      <c r="E345" s="147" t="s">
        <v>552</v>
      </c>
      <c r="F345" s="148" t="s">
        <v>553</v>
      </c>
      <c r="G345" s="149" t="s">
        <v>153</v>
      </c>
      <c r="H345" s="150">
        <v>1.74</v>
      </c>
      <c r="I345" s="151"/>
      <c r="J345" s="152">
        <f>ROUND(I345*H345,2)</f>
        <v>0</v>
      </c>
      <c r="K345" s="148" t="s">
        <v>1</v>
      </c>
      <c r="L345" s="34"/>
      <c r="M345" s="153" t="s">
        <v>1</v>
      </c>
      <c r="N345" s="154" t="s">
        <v>41</v>
      </c>
      <c r="O345" s="59"/>
      <c r="P345" s="155">
        <f>O345*H345</f>
        <v>0</v>
      </c>
      <c r="Q345" s="155">
        <v>4.3999999999999997E-2</v>
      </c>
      <c r="R345" s="155">
        <f>Q345*H345</f>
        <v>7.6559999999999989E-2</v>
      </c>
      <c r="S345" s="155">
        <v>0</v>
      </c>
      <c r="T345" s="156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7" t="s">
        <v>244</v>
      </c>
      <c r="AT345" s="157" t="s">
        <v>150</v>
      </c>
      <c r="AU345" s="157" t="s">
        <v>86</v>
      </c>
      <c r="AY345" s="18" t="s">
        <v>148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8" t="s">
        <v>84</v>
      </c>
      <c r="BK345" s="158">
        <f>ROUND(I345*H345,2)</f>
        <v>0</v>
      </c>
      <c r="BL345" s="18" t="s">
        <v>244</v>
      </c>
      <c r="BM345" s="157" t="s">
        <v>554</v>
      </c>
    </row>
    <row r="346" spans="1:65" s="14" customFormat="1">
      <c r="B346" s="167"/>
      <c r="D346" s="160" t="s">
        <v>157</v>
      </c>
      <c r="E346" s="168" t="s">
        <v>1</v>
      </c>
      <c r="F346" s="169" t="s">
        <v>555</v>
      </c>
      <c r="H346" s="170">
        <v>1.74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157</v>
      </c>
      <c r="AU346" s="168" t="s">
        <v>86</v>
      </c>
      <c r="AV346" s="14" t="s">
        <v>86</v>
      </c>
      <c r="AW346" s="14" t="s">
        <v>32</v>
      </c>
      <c r="AX346" s="14" t="s">
        <v>84</v>
      </c>
      <c r="AY346" s="168" t="s">
        <v>148</v>
      </c>
    </row>
    <row r="347" spans="1:65" s="2" customFormat="1" ht="16.5" customHeight="1">
      <c r="A347" s="33"/>
      <c r="B347" s="145"/>
      <c r="C347" s="183" t="s">
        <v>556</v>
      </c>
      <c r="D347" s="183" t="s">
        <v>198</v>
      </c>
      <c r="E347" s="184" t="s">
        <v>557</v>
      </c>
      <c r="F347" s="185" t="s">
        <v>558</v>
      </c>
      <c r="G347" s="186" t="s">
        <v>153</v>
      </c>
      <c r="H347" s="187">
        <v>1.796</v>
      </c>
      <c r="I347" s="188"/>
      <c r="J347" s="189">
        <f>ROUND(I347*H347,2)</f>
        <v>0</v>
      </c>
      <c r="K347" s="185" t="s">
        <v>1</v>
      </c>
      <c r="L347" s="190"/>
      <c r="M347" s="191" t="s">
        <v>1</v>
      </c>
      <c r="N347" s="192" t="s">
        <v>41</v>
      </c>
      <c r="O347" s="59"/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7" t="s">
        <v>328</v>
      </c>
      <c r="AT347" s="157" t="s">
        <v>198</v>
      </c>
      <c r="AU347" s="157" t="s">
        <v>86</v>
      </c>
      <c r="AY347" s="18" t="s">
        <v>148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8" t="s">
        <v>84</v>
      </c>
      <c r="BK347" s="158">
        <f>ROUND(I347*H347,2)</f>
        <v>0</v>
      </c>
      <c r="BL347" s="18" t="s">
        <v>244</v>
      </c>
      <c r="BM347" s="157" t="s">
        <v>559</v>
      </c>
    </row>
    <row r="348" spans="1:65" s="2" customFormat="1" ht="28.8">
      <c r="A348" s="33"/>
      <c r="B348" s="34"/>
      <c r="C348" s="33"/>
      <c r="D348" s="160" t="s">
        <v>314</v>
      </c>
      <c r="E348" s="33"/>
      <c r="F348" s="193" t="s">
        <v>315</v>
      </c>
      <c r="G348" s="33"/>
      <c r="H348" s="33"/>
      <c r="I348" s="194"/>
      <c r="J348" s="33"/>
      <c r="K348" s="33"/>
      <c r="L348" s="34"/>
      <c r="M348" s="195"/>
      <c r="N348" s="196"/>
      <c r="O348" s="59"/>
      <c r="P348" s="59"/>
      <c r="Q348" s="59"/>
      <c r="R348" s="59"/>
      <c r="S348" s="59"/>
      <c r="T348" s="60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8" t="s">
        <v>314</v>
      </c>
      <c r="AU348" s="18" t="s">
        <v>86</v>
      </c>
    </row>
    <row r="349" spans="1:65" s="14" customFormat="1">
      <c r="B349" s="167"/>
      <c r="D349" s="160" t="s">
        <v>157</v>
      </c>
      <c r="E349" s="168" t="s">
        <v>1</v>
      </c>
      <c r="F349" s="169" t="s">
        <v>560</v>
      </c>
      <c r="H349" s="170">
        <v>1.796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8" t="s">
        <v>157</v>
      </c>
      <c r="AU349" s="168" t="s">
        <v>86</v>
      </c>
      <c r="AV349" s="14" t="s">
        <v>86</v>
      </c>
      <c r="AW349" s="14" t="s">
        <v>32</v>
      </c>
      <c r="AX349" s="14" t="s">
        <v>84</v>
      </c>
      <c r="AY349" s="168" t="s">
        <v>148</v>
      </c>
    </row>
    <row r="350" spans="1:65" s="2" customFormat="1" ht="16.5" customHeight="1">
      <c r="A350" s="33"/>
      <c r="B350" s="145"/>
      <c r="C350" s="146" t="s">
        <v>561</v>
      </c>
      <c r="D350" s="146" t="s">
        <v>150</v>
      </c>
      <c r="E350" s="147" t="s">
        <v>562</v>
      </c>
      <c r="F350" s="148" t="s">
        <v>563</v>
      </c>
      <c r="G350" s="149" t="s">
        <v>259</v>
      </c>
      <c r="H350" s="150">
        <v>4</v>
      </c>
      <c r="I350" s="151"/>
      <c r="J350" s="152">
        <f>ROUND(I350*H350,2)</f>
        <v>0</v>
      </c>
      <c r="K350" s="148" t="s">
        <v>1</v>
      </c>
      <c r="L350" s="34"/>
      <c r="M350" s="153" t="s">
        <v>1</v>
      </c>
      <c r="N350" s="154" t="s">
        <v>41</v>
      </c>
      <c r="O350" s="59"/>
      <c r="P350" s="155">
        <f>O350*H350</f>
        <v>0</v>
      </c>
      <c r="Q350" s="155">
        <v>0</v>
      </c>
      <c r="R350" s="155">
        <f>Q350*H350</f>
        <v>0</v>
      </c>
      <c r="S350" s="155">
        <v>0</v>
      </c>
      <c r="T350" s="156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7" t="s">
        <v>244</v>
      </c>
      <c r="AT350" s="157" t="s">
        <v>150</v>
      </c>
      <c r="AU350" s="157" t="s">
        <v>86</v>
      </c>
      <c r="AY350" s="18" t="s">
        <v>148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8" t="s">
        <v>84</v>
      </c>
      <c r="BK350" s="158">
        <f>ROUND(I350*H350,2)</f>
        <v>0</v>
      </c>
      <c r="BL350" s="18" t="s">
        <v>244</v>
      </c>
      <c r="BM350" s="157" t="s">
        <v>564</v>
      </c>
    </row>
    <row r="351" spans="1:65" s="2" customFormat="1" ht="24.15" customHeight="1">
      <c r="A351" s="33"/>
      <c r="B351" s="145"/>
      <c r="C351" s="146" t="s">
        <v>565</v>
      </c>
      <c r="D351" s="146" t="s">
        <v>150</v>
      </c>
      <c r="E351" s="147" t="s">
        <v>566</v>
      </c>
      <c r="F351" s="148" t="s">
        <v>567</v>
      </c>
      <c r="G351" s="149" t="s">
        <v>153</v>
      </c>
      <c r="H351" s="150">
        <v>23.75</v>
      </c>
      <c r="I351" s="151"/>
      <c r="J351" s="152">
        <f>ROUND(I351*H351,2)</f>
        <v>0</v>
      </c>
      <c r="K351" s="148" t="s">
        <v>154</v>
      </c>
      <c r="L351" s="34"/>
      <c r="M351" s="153" t="s">
        <v>1</v>
      </c>
      <c r="N351" s="154" t="s">
        <v>41</v>
      </c>
      <c r="O351" s="59"/>
      <c r="P351" s="155">
        <f>O351*H351</f>
        <v>0</v>
      </c>
      <c r="Q351" s="155">
        <v>2.3000000000000001E-4</v>
      </c>
      <c r="R351" s="155">
        <f>Q351*H351</f>
        <v>5.4625000000000003E-3</v>
      </c>
      <c r="S351" s="155">
        <v>0</v>
      </c>
      <c r="T351" s="156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7" t="s">
        <v>244</v>
      </c>
      <c r="AT351" s="157" t="s">
        <v>150</v>
      </c>
      <c r="AU351" s="157" t="s">
        <v>86</v>
      </c>
      <c r="AY351" s="18" t="s">
        <v>148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8" t="s">
        <v>84</v>
      </c>
      <c r="BK351" s="158">
        <f>ROUND(I351*H351,2)</f>
        <v>0</v>
      </c>
      <c r="BL351" s="18" t="s">
        <v>244</v>
      </c>
      <c r="BM351" s="157" t="s">
        <v>568</v>
      </c>
    </row>
    <row r="352" spans="1:65" s="14" customFormat="1">
      <c r="B352" s="167"/>
      <c r="D352" s="160" t="s">
        <v>157</v>
      </c>
      <c r="E352" s="168" t="s">
        <v>1</v>
      </c>
      <c r="F352" s="169" t="s">
        <v>569</v>
      </c>
      <c r="H352" s="170">
        <v>10.8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157</v>
      </c>
      <c r="AU352" s="168" t="s">
        <v>86</v>
      </c>
      <c r="AV352" s="14" t="s">
        <v>86</v>
      </c>
      <c r="AW352" s="14" t="s">
        <v>32</v>
      </c>
      <c r="AX352" s="14" t="s">
        <v>76</v>
      </c>
      <c r="AY352" s="168" t="s">
        <v>148</v>
      </c>
    </row>
    <row r="353" spans="1:65" s="14" customFormat="1">
      <c r="B353" s="167"/>
      <c r="D353" s="160" t="s">
        <v>157</v>
      </c>
      <c r="E353" s="168" t="s">
        <v>1</v>
      </c>
      <c r="F353" s="169" t="s">
        <v>570</v>
      </c>
      <c r="H353" s="170">
        <v>1.8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157</v>
      </c>
      <c r="AU353" s="168" t="s">
        <v>86</v>
      </c>
      <c r="AV353" s="14" t="s">
        <v>86</v>
      </c>
      <c r="AW353" s="14" t="s">
        <v>32</v>
      </c>
      <c r="AX353" s="14" t="s">
        <v>76</v>
      </c>
      <c r="AY353" s="168" t="s">
        <v>148</v>
      </c>
    </row>
    <row r="354" spans="1:65" s="14" customFormat="1">
      <c r="B354" s="167"/>
      <c r="D354" s="160" t="s">
        <v>157</v>
      </c>
      <c r="E354" s="168" t="s">
        <v>1</v>
      </c>
      <c r="F354" s="169" t="s">
        <v>571</v>
      </c>
      <c r="H354" s="170">
        <v>2.7</v>
      </c>
      <c r="I354" s="171"/>
      <c r="L354" s="167"/>
      <c r="M354" s="172"/>
      <c r="N354" s="173"/>
      <c r="O354" s="173"/>
      <c r="P354" s="173"/>
      <c r="Q354" s="173"/>
      <c r="R354" s="173"/>
      <c r="S354" s="173"/>
      <c r="T354" s="174"/>
      <c r="AT354" s="168" t="s">
        <v>157</v>
      </c>
      <c r="AU354" s="168" t="s">
        <v>86</v>
      </c>
      <c r="AV354" s="14" t="s">
        <v>86</v>
      </c>
      <c r="AW354" s="14" t="s">
        <v>32</v>
      </c>
      <c r="AX354" s="14" t="s">
        <v>76</v>
      </c>
      <c r="AY354" s="168" t="s">
        <v>148</v>
      </c>
    </row>
    <row r="355" spans="1:65" s="14" customFormat="1">
      <c r="B355" s="167"/>
      <c r="D355" s="160" t="s">
        <v>157</v>
      </c>
      <c r="E355" s="168" t="s">
        <v>1</v>
      </c>
      <c r="F355" s="169" t="s">
        <v>572</v>
      </c>
      <c r="H355" s="170">
        <v>8.4499999999999993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8" t="s">
        <v>157</v>
      </c>
      <c r="AU355" s="168" t="s">
        <v>86</v>
      </c>
      <c r="AV355" s="14" t="s">
        <v>86</v>
      </c>
      <c r="AW355" s="14" t="s">
        <v>32</v>
      </c>
      <c r="AX355" s="14" t="s">
        <v>76</v>
      </c>
      <c r="AY355" s="168" t="s">
        <v>148</v>
      </c>
    </row>
    <row r="356" spans="1:65" s="15" customFormat="1">
      <c r="B356" s="175"/>
      <c r="D356" s="160" t="s">
        <v>157</v>
      </c>
      <c r="E356" s="176" t="s">
        <v>1</v>
      </c>
      <c r="F356" s="177" t="s">
        <v>175</v>
      </c>
      <c r="H356" s="178">
        <v>23.75</v>
      </c>
      <c r="I356" s="179"/>
      <c r="L356" s="175"/>
      <c r="M356" s="180"/>
      <c r="N356" s="181"/>
      <c r="O356" s="181"/>
      <c r="P356" s="181"/>
      <c r="Q356" s="181"/>
      <c r="R356" s="181"/>
      <c r="S356" s="181"/>
      <c r="T356" s="182"/>
      <c r="AT356" s="176" t="s">
        <v>157</v>
      </c>
      <c r="AU356" s="176" t="s">
        <v>86</v>
      </c>
      <c r="AV356" s="15" t="s">
        <v>155</v>
      </c>
      <c r="AW356" s="15" t="s">
        <v>32</v>
      </c>
      <c r="AX356" s="15" t="s">
        <v>84</v>
      </c>
      <c r="AY356" s="176" t="s">
        <v>148</v>
      </c>
    </row>
    <row r="357" spans="1:65" s="2" customFormat="1" ht="24.15" customHeight="1">
      <c r="A357" s="33"/>
      <c r="B357" s="145"/>
      <c r="C357" s="146" t="s">
        <v>573</v>
      </c>
      <c r="D357" s="146" t="s">
        <v>150</v>
      </c>
      <c r="E357" s="147" t="s">
        <v>574</v>
      </c>
      <c r="F357" s="148" t="s">
        <v>575</v>
      </c>
      <c r="G357" s="149" t="s">
        <v>501</v>
      </c>
      <c r="H357" s="197"/>
      <c r="I357" s="151"/>
      <c r="J357" s="152">
        <f>ROUND(I357*H357,2)</f>
        <v>0</v>
      </c>
      <c r="K357" s="148" t="s">
        <v>154</v>
      </c>
      <c r="L357" s="34"/>
      <c r="M357" s="153" t="s">
        <v>1</v>
      </c>
      <c r="N357" s="154" t="s">
        <v>41</v>
      </c>
      <c r="O357" s="59"/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7" t="s">
        <v>244</v>
      </c>
      <c r="AT357" s="157" t="s">
        <v>150</v>
      </c>
      <c r="AU357" s="157" t="s">
        <v>86</v>
      </c>
      <c r="AY357" s="18" t="s">
        <v>148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8" t="s">
        <v>84</v>
      </c>
      <c r="BK357" s="158">
        <f>ROUND(I357*H357,2)</f>
        <v>0</v>
      </c>
      <c r="BL357" s="18" t="s">
        <v>244</v>
      </c>
      <c r="BM357" s="157" t="s">
        <v>576</v>
      </c>
    </row>
    <row r="358" spans="1:65" s="12" customFormat="1" ht="22.8" customHeight="1">
      <c r="B358" s="132"/>
      <c r="D358" s="133" t="s">
        <v>75</v>
      </c>
      <c r="E358" s="143" t="s">
        <v>577</v>
      </c>
      <c r="F358" s="143" t="s">
        <v>578</v>
      </c>
      <c r="I358" s="135"/>
      <c r="J358" s="144">
        <f>BK358</f>
        <v>0</v>
      </c>
      <c r="L358" s="132"/>
      <c r="M358" s="137"/>
      <c r="N358" s="138"/>
      <c r="O358" s="138"/>
      <c r="P358" s="139">
        <f>SUM(P359:P370)</f>
        <v>0</v>
      </c>
      <c r="Q358" s="138"/>
      <c r="R358" s="139">
        <f>SUM(R359:R370)</f>
        <v>0.14024249999999999</v>
      </c>
      <c r="S358" s="138"/>
      <c r="T358" s="140">
        <f>SUM(T359:T370)</f>
        <v>0</v>
      </c>
      <c r="AR358" s="133" t="s">
        <v>86</v>
      </c>
      <c r="AT358" s="141" t="s">
        <v>75</v>
      </c>
      <c r="AU358" s="141" t="s">
        <v>84</v>
      </c>
      <c r="AY358" s="133" t="s">
        <v>148</v>
      </c>
      <c r="BK358" s="142">
        <f>SUM(BK359:BK370)</f>
        <v>0</v>
      </c>
    </row>
    <row r="359" spans="1:65" s="2" customFormat="1" ht="16.5" customHeight="1">
      <c r="A359" s="33"/>
      <c r="B359" s="145"/>
      <c r="C359" s="146" t="s">
        <v>579</v>
      </c>
      <c r="D359" s="146" t="s">
        <v>150</v>
      </c>
      <c r="E359" s="147" t="s">
        <v>580</v>
      </c>
      <c r="F359" s="148" t="s">
        <v>581</v>
      </c>
      <c r="G359" s="149" t="s">
        <v>153</v>
      </c>
      <c r="H359" s="150">
        <v>2.625</v>
      </c>
      <c r="I359" s="151"/>
      <c r="J359" s="152">
        <f>ROUND(I359*H359,2)</f>
        <v>0</v>
      </c>
      <c r="K359" s="148" t="s">
        <v>1</v>
      </c>
      <c r="L359" s="34"/>
      <c r="M359" s="153" t="s">
        <v>1</v>
      </c>
      <c r="N359" s="154" t="s">
        <v>41</v>
      </c>
      <c r="O359" s="59"/>
      <c r="P359" s="155">
        <f>O359*H359</f>
        <v>0</v>
      </c>
      <c r="Q359" s="155">
        <v>1.0500000000000001E-2</v>
      </c>
      <c r="R359" s="155">
        <f>Q359*H359</f>
        <v>2.75625E-2</v>
      </c>
      <c r="S359" s="155">
        <v>0</v>
      </c>
      <c r="T359" s="156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7" t="s">
        <v>244</v>
      </c>
      <c r="AT359" s="157" t="s">
        <v>150</v>
      </c>
      <c r="AU359" s="157" t="s">
        <v>86</v>
      </c>
      <c r="AY359" s="18" t="s">
        <v>148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8" t="s">
        <v>84</v>
      </c>
      <c r="BK359" s="158">
        <f>ROUND(I359*H359,2)</f>
        <v>0</v>
      </c>
      <c r="BL359" s="18" t="s">
        <v>244</v>
      </c>
      <c r="BM359" s="157" t="s">
        <v>582</v>
      </c>
    </row>
    <row r="360" spans="1:65" s="14" customFormat="1">
      <c r="B360" s="167"/>
      <c r="D360" s="160" t="s">
        <v>157</v>
      </c>
      <c r="E360" s="168" t="s">
        <v>1</v>
      </c>
      <c r="F360" s="169" t="s">
        <v>583</v>
      </c>
      <c r="H360" s="170">
        <v>2.0249999999999999</v>
      </c>
      <c r="I360" s="171"/>
      <c r="L360" s="167"/>
      <c r="M360" s="172"/>
      <c r="N360" s="173"/>
      <c r="O360" s="173"/>
      <c r="P360" s="173"/>
      <c r="Q360" s="173"/>
      <c r="R360" s="173"/>
      <c r="S360" s="173"/>
      <c r="T360" s="174"/>
      <c r="AT360" s="168" t="s">
        <v>157</v>
      </c>
      <c r="AU360" s="168" t="s">
        <v>86</v>
      </c>
      <c r="AV360" s="14" t="s">
        <v>86</v>
      </c>
      <c r="AW360" s="14" t="s">
        <v>32</v>
      </c>
      <c r="AX360" s="14" t="s">
        <v>76</v>
      </c>
      <c r="AY360" s="168" t="s">
        <v>148</v>
      </c>
    </row>
    <row r="361" spans="1:65" s="14" customFormat="1">
      <c r="B361" s="167"/>
      <c r="D361" s="160" t="s">
        <v>157</v>
      </c>
      <c r="E361" s="168" t="s">
        <v>1</v>
      </c>
      <c r="F361" s="169" t="s">
        <v>584</v>
      </c>
      <c r="H361" s="170">
        <v>0.3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8" t="s">
        <v>157</v>
      </c>
      <c r="AU361" s="168" t="s">
        <v>86</v>
      </c>
      <c r="AV361" s="14" t="s">
        <v>86</v>
      </c>
      <c r="AW361" s="14" t="s">
        <v>32</v>
      </c>
      <c r="AX361" s="14" t="s">
        <v>76</v>
      </c>
      <c r="AY361" s="168" t="s">
        <v>148</v>
      </c>
    </row>
    <row r="362" spans="1:65" s="14" customFormat="1">
      <c r="B362" s="167"/>
      <c r="D362" s="160" t="s">
        <v>157</v>
      </c>
      <c r="E362" s="168" t="s">
        <v>1</v>
      </c>
      <c r="F362" s="169" t="s">
        <v>585</v>
      </c>
      <c r="H362" s="170">
        <v>0.3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157</v>
      </c>
      <c r="AU362" s="168" t="s">
        <v>86</v>
      </c>
      <c r="AV362" s="14" t="s">
        <v>86</v>
      </c>
      <c r="AW362" s="14" t="s">
        <v>32</v>
      </c>
      <c r="AX362" s="14" t="s">
        <v>76</v>
      </c>
      <c r="AY362" s="168" t="s">
        <v>148</v>
      </c>
    </row>
    <row r="363" spans="1:65" s="15" customFormat="1">
      <c r="B363" s="175"/>
      <c r="D363" s="160" t="s">
        <v>157</v>
      </c>
      <c r="E363" s="176" t="s">
        <v>1</v>
      </c>
      <c r="F363" s="177" t="s">
        <v>175</v>
      </c>
      <c r="H363" s="178">
        <v>2.625</v>
      </c>
      <c r="I363" s="179"/>
      <c r="L363" s="175"/>
      <c r="M363" s="180"/>
      <c r="N363" s="181"/>
      <c r="O363" s="181"/>
      <c r="P363" s="181"/>
      <c r="Q363" s="181"/>
      <c r="R363" s="181"/>
      <c r="S363" s="181"/>
      <c r="T363" s="182"/>
      <c r="AT363" s="176" t="s">
        <v>157</v>
      </c>
      <c r="AU363" s="176" t="s">
        <v>86</v>
      </c>
      <c r="AV363" s="15" t="s">
        <v>155</v>
      </c>
      <c r="AW363" s="15" t="s">
        <v>32</v>
      </c>
      <c r="AX363" s="15" t="s">
        <v>84</v>
      </c>
      <c r="AY363" s="176" t="s">
        <v>148</v>
      </c>
    </row>
    <row r="364" spans="1:65" s="2" customFormat="1" ht="21.75" customHeight="1">
      <c r="A364" s="33"/>
      <c r="B364" s="145"/>
      <c r="C364" s="183" t="s">
        <v>586</v>
      </c>
      <c r="D364" s="183" t="s">
        <v>198</v>
      </c>
      <c r="E364" s="184" t="s">
        <v>587</v>
      </c>
      <c r="F364" s="185" t="s">
        <v>588</v>
      </c>
      <c r="G364" s="186" t="s">
        <v>153</v>
      </c>
      <c r="H364" s="187">
        <v>2.7559999999999998</v>
      </c>
      <c r="I364" s="188"/>
      <c r="J364" s="189">
        <f>ROUND(I364*H364,2)</f>
        <v>0</v>
      </c>
      <c r="K364" s="185" t="s">
        <v>1</v>
      </c>
      <c r="L364" s="190"/>
      <c r="M364" s="191" t="s">
        <v>1</v>
      </c>
      <c r="N364" s="192" t="s">
        <v>41</v>
      </c>
      <c r="O364" s="59"/>
      <c r="P364" s="155">
        <f>O364*H364</f>
        <v>0</v>
      </c>
      <c r="Q364" s="155">
        <v>0.03</v>
      </c>
      <c r="R364" s="155">
        <f>Q364*H364</f>
        <v>8.267999999999999E-2</v>
      </c>
      <c r="S364" s="155">
        <v>0</v>
      </c>
      <c r="T364" s="156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7" t="s">
        <v>328</v>
      </c>
      <c r="AT364" s="157" t="s">
        <v>198</v>
      </c>
      <c r="AU364" s="157" t="s">
        <v>86</v>
      </c>
      <c r="AY364" s="18" t="s">
        <v>148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8" t="s">
        <v>84</v>
      </c>
      <c r="BK364" s="158">
        <f>ROUND(I364*H364,2)</f>
        <v>0</v>
      </c>
      <c r="BL364" s="18" t="s">
        <v>244</v>
      </c>
      <c r="BM364" s="157" t="s">
        <v>589</v>
      </c>
    </row>
    <row r="365" spans="1:65" s="2" customFormat="1" ht="28.8">
      <c r="A365" s="33"/>
      <c r="B365" s="34"/>
      <c r="C365" s="33"/>
      <c r="D365" s="160" t="s">
        <v>314</v>
      </c>
      <c r="E365" s="33"/>
      <c r="F365" s="193" t="s">
        <v>315</v>
      </c>
      <c r="G365" s="33"/>
      <c r="H365" s="33"/>
      <c r="I365" s="194"/>
      <c r="J365" s="33"/>
      <c r="K365" s="33"/>
      <c r="L365" s="34"/>
      <c r="M365" s="195"/>
      <c r="N365" s="196"/>
      <c r="O365" s="59"/>
      <c r="P365" s="59"/>
      <c r="Q365" s="59"/>
      <c r="R365" s="59"/>
      <c r="S365" s="59"/>
      <c r="T365" s="60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8" t="s">
        <v>314</v>
      </c>
      <c r="AU365" s="18" t="s">
        <v>86</v>
      </c>
    </row>
    <row r="366" spans="1:65" s="14" customFormat="1">
      <c r="B366" s="167"/>
      <c r="D366" s="160" t="s">
        <v>157</v>
      </c>
      <c r="E366" s="168" t="s">
        <v>1</v>
      </c>
      <c r="F366" s="169" t="s">
        <v>590</v>
      </c>
      <c r="H366" s="170">
        <v>2.7559999999999998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8" t="s">
        <v>157</v>
      </c>
      <c r="AU366" s="168" t="s">
        <v>86</v>
      </c>
      <c r="AV366" s="14" t="s">
        <v>86</v>
      </c>
      <c r="AW366" s="14" t="s">
        <v>32</v>
      </c>
      <c r="AX366" s="14" t="s">
        <v>84</v>
      </c>
      <c r="AY366" s="168" t="s">
        <v>148</v>
      </c>
    </row>
    <row r="367" spans="1:65" s="2" customFormat="1" ht="16.5" customHeight="1">
      <c r="A367" s="33"/>
      <c r="B367" s="145"/>
      <c r="C367" s="183" t="s">
        <v>591</v>
      </c>
      <c r="D367" s="183" t="s">
        <v>198</v>
      </c>
      <c r="E367" s="184" t="s">
        <v>592</v>
      </c>
      <c r="F367" s="185" t="s">
        <v>593</v>
      </c>
      <c r="G367" s="186" t="s">
        <v>259</v>
      </c>
      <c r="H367" s="187">
        <v>1</v>
      </c>
      <c r="I367" s="188"/>
      <c r="J367" s="189">
        <f>ROUND(I367*H367,2)</f>
        <v>0</v>
      </c>
      <c r="K367" s="185" t="s">
        <v>1</v>
      </c>
      <c r="L367" s="190"/>
      <c r="M367" s="191" t="s">
        <v>1</v>
      </c>
      <c r="N367" s="192" t="s">
        <v>41</v>
      </c>
      <c r="O367" s="59"/>
      <c r="P367" s="155">
        <f>O367*H367</f>
        <v>0</v>
      </c>
      <c r="Q367" s="155">
        <v>0.03</v>
      </c>
      <c r="R367" s="155">
        <f>Q367*H367</f>
        <v>0.03</v>
      </c>
      <c r="S367" s="155">
        <v>0</v>
      </c>
      <c r="T367" s="156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7" t="s">
        <v>328</v>
      </c>
      <c r="AT367" s="157" t="s">
        <v>198</v>
      </c>
      <c r="AU367" s="157" t="s">
        <v>86</v>
      </c>
      <c r="AY367" s="18" t="s">
        <v>148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8" t="s">
        <v>84</v>
      </c>
      <c r="BK367" s="158">
        <f>ROUND(I367*H367,2)</f>
        <v>0</v>
      </c>
      <c r="BL367" s="18" t="s">
        <v>244</v>
      </c>
      <c r="BM367" s="157" t="s">
        <v>594</v>
      </c>
    </row>
    <row r="368" spans="1:65" s="2" customFormat="1" ht="28.8">
      <c r="A368" s="33"/>
      <c r="B368" s="34"/>
      <c r="C368" s="33"/>
      <c r="D368" s="160" t="s">
        <v>314</v>
      </c>
      <c r="E368" s="33"/>
      <c r="F368" s="193" t="s">
        <v>315</v>
      </c>
      <c r="G368" s="33"/>
      <c r="H368" s="33"/>
      <c r="I368" s="194"/>
      <c r="J368" s="33"/>
      <c r="K368" s="33"/>
      <c r="L368" s="34"/>
      <c r="M368" s="195"/>
      <c r="N368" s="196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314</v>
      </c>
      <c r="AU368" s="18" t="s">
        <v>86</v>
      </c>
    </row>
    <row r="369" spans="1:65" s="2" customFormat="1" ht="16.5" customHeight="1">
      <c r="A369" s="33"/>
      <c r="B369" s="145"/>
      <c r="C369" s="146" t="s">
        <v>595</v>
      </c>
      <c r="D369" s="146" t="s">
        <v>150</v>
      </c>
      <c r="E369" s="147" t="s">
        <v>596</v>
      </c>
      <c r="F369" s="148" t="s">
        <v>597</v>
      </c>
      <c r="G369" s="149" t="s">
        <v>598</v>
      </c>
      <c r="H369" s="150">
        <v>4</v>
      </c>
      <c r="I369" s="151"/>
      <c r="J369" s="152">
        <f>ROUND(I369*H369,2)</f>
        <v>0</v>
      </c>
      <c r="K369" s="148" t="s">
        <v>1</v>
      </c>
      <c r="L369" s="34"/>
      <c r="M369" s="153" t="s">
        <v>1</v>
      </c>
      <c r="N369" s="154" t="s">
        <v>41</v>
      </c>
      <c r="O369" s="59"/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7" t="s">
        <v>244</v>
      </c>
      <c r="AT369" s="157" t="s">
        <v>150</v>
      </c>
      <c r="AU369" s="157" t="s">
        <v>86</v>
      </c>
      <c r="AY369" s="18" t="s">
        <v>148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8" t="s">
        <v>84</v>
      </c>
      <c r="BK369" s="158">
        <f>ROUND(I369*H369,2)</f>
        <v>0</v>
      </c>
      <c r="BL369" s="18" t="s">
        <v>244</v>
      </c>
      <c r="BM369" s="157" t="s">
        <v>599</v>
      </c>
    </row>
    <row r="370" spans="1:65" s="2" customFormat="1" ht="24.15" customHeight="1">
      <c r="A370" s="33"/>
      <c r="B370" s="145"/>
      <c r="C370" s="146" t="s">
        <v>600</v>
      </c>
      <c r="D370" s="146" t="s">
        <v>150</v>
      </c>
      <c r="E370" s="147" t="s">
        <v>601</v>
      </c>
      <c r="F370" s="148" t="s">
        <v>602</v>
      </c>
      <c r="G370" s="149" t="s">
        <v>501</v>
      </c>
      <c r="H370" s="197"/>
      <c r="I370" s="151"/>
      <c r="J370" s="152">
        <f>ROUND(I370*H370,2)</f>
        <v>0</v>
      </c>
      <c r="K370" s="148" t="s">
        <v>154</v>
      </c>
      <c r="L370" s="34"/>
      <c r="M370" s="153" t="s">
        <v>1</v>
      </c>
      <c r="N370" s="154" t="s">
        <v>41</v>
      </c>
      <c r="O370" s="59"/>
      <c r="P370" s="155">
        <f>O370*H370</f>
        <v>0</v>
      </c>
      <c r="Q370" s="155">
        <v>0</v>
      </c>
      <c r="R370" s="155">
        <f>Q370*H370</f>
        <v>0</v>
      </c>
      <c r="S370" s="155">
        <v>0</v>
      </c>
      <c r="T370" s="156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57" t="s">
        <v>244</v>
      </c>
      <c r="AT370" s="157" t="s">
        <v>150</v>
      </c>
      <c r="AU370" s="157" t="s">
        <v>86</v>
      </c>
      <c r="AY370" s="18" t="s">
        <v>148</v>
      </c>
      <c r="BE370" s="158">
        <f>IF(N370="základní",J370,0)</f>
        <v>0</v>
      </c>
      <c r="BF370" s="158">
        <f>IF(N370="snížená",J370,0)</f>
        <v>0</v>
      </c>
      <c r="BG370" s="158">
        <f>IF(N370="zákl. přenesená",J370,0)</f>
        <v>0</v>
      </c>
      <c r="BH370" s="158">
        <f>IF(N370="sníž. přenesená",J370,0)</f>
        <v>0</v>
      </c>
      <c r="BI370" s="158">
        <f>IF(N370="nulová",J370,0)</f>
        <v>0</v>
      </c>
      <c r="BJ370" s="18" t="s">
        <v>84</v>
      </c>
      <c r="BK370" s="158">
        <f>ROUND(I370*H370,2)</f>
        <v>0</v>
      </c>
      <c r="BL370" s="18" t="s">
        <v>244</v>
      </c>
      <c r="BM370" s="157" t="s">
        <v>603</v>
      </c>
    </row>
    <row r="371" spans="1:65" s="12" customFormat="1" ht="22.8" customHeight="1">
      <c r="B371" s="132"/>
      <c r="D371" s="133" t="s">
        <v>75</v>
      </c>
      <c r="E371" s="143" t="s">
        <v>604</v>
      </c>
      <c r="F371" s="143" t="s">
        <v>605</v>
      </c>
      <c r="I371" s="135"/>
      <c r="J371" s="144">
        <f>BK371</f>
        <v>0</v>
      </c>
      <c r="L371" s="132"/>
      <c r="M371" s="137"/>
      <c r="N371" s="138"/>
      <c r="O371" s="138"/>
      <c r="P371" s="139">
        <f>SUM(P372:P391)</f>
        <v>0</v>
      </c>
      <c r="Q371" s="138"/>
      <c r="R371" s="139">
        <f>SUM(R372:R391)</f>
        <v>1.6660800000000003E-2</v>
      </c>
      <c r="S371" s="138"/>
      <c r="T371" s="140">
        <f>SUM(T372:T391)</f>
        <v>0</v>
      </c>
      <c r="AR371" s="133" t="s">
        <v>86</v>
      </c>
      <c r="AT371" s="141" t="s">
        <v>75</v>
      </c>
      <c r="AU371" s="141" t="s">
        <v>84</v>
      </c>
      <c r="AY371" s="133" t="s">
        <v>148</v>
      </c>
      <c r="BK371" s="142">
        <f>SUM(BK372:BK391)</f>
        <v>0</v>
      </c>
    </row>
    <row r="372" spans="1:65" s="2" customFormat="1" ht="16.5" customHeight="1">
      <c r="A372" s="33"/>
      <c r="B372" s="145"/>
      <c r="C372" s="146" t="s">
        <v>606</v>
      </c>
      <c r="D372" s="146" t="s">
        <v>150</v>
      </c>
      <c r="E372" s="147" t="s">
        <v>607</v>
      </c>
      <c r="F372" s="148" t="s">
        <v>608</v>
      </c>
      <c r="G372" s="149" t="s">
        <v>153</v>
      </c>
      <c r="H372" s="150">
        <v>8.9</v>
      </c>
      <c r="I372" s="151"/>
      <c r="J372" s="152">
        <f>ROUND(I372*H372,2)</f>
        <v>0</v>
      </c>
      <c r="K372" s="148" t="s">
        <v>154</v>
      </c>
      <c r="L372" s="34"/>
      <c r="M372" s="153" t="s">
        <v>1</v>
      </c>
      <c r="N372" s="154" t="s">
        <v>41</v>
      </c>
      <c r="O372" s="59"/>
      <c r="P372" s="155">
        <f>O372*H372</f>
        <v>0</v>
      </c>
      <c r="Q372" s="155">
        <v>0</v>
      </c>
      <c r="R372" s="155">
        <f>Q372*H372</f>
        <v>0</v>
      </c>
      <c r="S372" s="155">
        <v>0</v>
      </c>
      <c r="T372" s="156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7" t="s">
        <v>244</v>
      </c>
      <c r="AT372" s="157" t="s">
        <v>150</v>
      </c>
      <c r="AU372" s="157" t="s">
        <v>86</v>
      </c>
      <c r="AY372" s="18" t="s">
        <v>148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8" t="s">
        <v>84</v>
      </c>
      <c r="BK372" s="158">
        <f>ROUND(I372*H372,2)</f>
        <v>0</v>
      </c>
      <c r="BL372" s="18" t="s">
        <v>244</v>
      </c>
      <c r="BM372" s="157" t="s">
        <v>609</v>
      </c>
    </row>
    <row r="373" spans="1:65" s="14" customFormat="1">
      <c r="B373" s="167"/>
      <c r="D373" s="160" t="s">
        <v>157</v>
      </c>
      <c r="E373" s="168" t="s">
        <v>1</v>
      </c>
      <c r="F373" s="169" t="s">
        <v>104</v>
      </c>
      <c r="H373" s="170">
        <v>8.9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8" t="s">
        <v>157</v>
      </c>
      <c r="AU373" s="168" t="s">
        <v>86</v>
      </c>
      <c r="AV373" s="14" t="s">
        <v>86</v>
      </c>
      <c r="AW373" s="14" t="s">
        <v>32</v>
      </c>
      <c r="AX373" s="14" t="s">
        <v>84</v>
      </c>
      <c r="AY373" s="168" t="s">
        <v>148</v>
      </c>
    </row>
    <row r="374" spans="1:65" s="2" customFormat="1" ht="24.15" customHeight="1">
      <c r="A374" s="33"/>
      <c r="B374" s="145"/>
      <c r="C374" s="146" t="s">
        <v>610</v>
      </c>
      <c r="D374" s="146" t="s">
        <v>150</v>
      </c>
      <c r="E374" s="147" t="s">
        <v>611</v>
      </c>
      <c r="F374" s="148" t="s">
        <v>612</v>
      </c>
      <c r="G374" s="149" t="s">
        <v>153</v>
      </c>
      <c r="H374" s="150">
        <v>26.26</v>
      </c>
      <c r="I374" s="151"/>
      <c r="J374" s="152">
        <f>ROUND(I374*H374,2)</f>
        <v>0</v>
      </c>
      <c r="K374" s="148" t="s">
        <v>154</v>
      </c>
      <c r="L374" s="34"/>
      <c r="M374" s="153" t="s">
        <v>1</v>
      </c>
      <c r="N374" s="154" t="s">
        <v>41</v>
      </c>
      <c r="O374" s="59"/>
      <c r="P374" s="155">
        <f>O374*H374</f>
        <v>0</v>
      </c>
      <c r="Q374" s="155">
        <v>1E-4</v>
      </c>
      <c r="R374" s="155">
        <f>Q374*H374</f>
        <v>2.6260000000000003E-3</v>
      </c>
      <c r="S374" s="155">
        <v>0</v>
      </c>
      <c r="T374" s="156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7" t="s">
        <v>244</v>
      </c>
      <c r="AT374" s="157" t="s">
        <v>150</v>
      </c>
      <c r="AU374" s="157" t="s">
        <v>86</v>
      </c>
      <c r="AY374" s="18" t="s">
        <v>148</v>
      </c>
      <c r="BE374" s="158">
        <f>IF(N374="základní",J374,0)</f>
        <v>0</v>
      </c>
      <c r="BF374" s="158">
        <f>IF(N374="snížená",J374,0)</f>
        <v>0</v>
      </c>
      <c r="BG374" s="158">
        <f>IF(N374="zákl. přenesená",J374,0)</f>
        <v>0</v>
      </c>
      <c r="BH374" s="158">
        <f>IF(N374="sníž. přenesená",J374,0)</f>
        <v>0</v>
      </c>
      <c r="BI374" s="158">
        <f>IF(N374="nulová",J374,0)</f>
        <v>0</v>
      </c>
      <c r="BJ374" s="18" t="s">
        <v>84</v>
      </c>
      <c r="BK374" s="158">
        <f>ROUND(I374*H374,2)</f>
        <v>0</v>
      </c>
      <c r="BL374" s="18" t="s">
        <v>244</v>
      </c>
      <c r="BM374" s="157" t="s">
        <v>613</v>
      </c>
    </row>
    <row r="375" spans="1:65" s="14" customFormat="1">
      <c r="B375" s="167"/>
      <c r="D375" s="160" t="s">
        <v>157</v>
      </c>
      <c r="E375" s="168" t="s">
        <v>1</v>
      </c>
      <c r="F375" s="169" t="s">
        <v>614</v>
      </c>
      <c r="H375" s="170">
        <v>26.26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157</v>
      </c>
      <c r="AU375" s="168" t="s">
        <v>86</v>
      </c>
      <c r="AV375" s="14" t="s">
        <v>86</v>
      </c>
      <c r="AW375" s="14" t="s">
        <v>32</v>
      </c>
      <c r="AX375" s="14" t="s">
        <v>84</v>
      </c>
      <c r="AY375" s="168" t="s">
        <v>148</v>
      </c>
    </row>
    <row r="376" spans="1:65" s="2" customFormat="1" ht="21.75" customHeight="1">
      <c r="A376" s="33"/>
      <c r="B376" s="145"/>
      <c r="C376" s="146" t="s">
        <v>615</v>
      </c>
      <c r="D376" s="146" t="s">
        <v>150</v>
      </c>
      <c r="E376" s="147" t="s">
        <v>616</v>
      </c>
      <c r="F376" s="148" t="s">
        <v>617</v>
      </c>
      <c r="G376" s="149" t="s">
        <v>153</v>
      </c>
      <c r="H376" s="150">
        <v>7.15</v>
      </c>
      <c r="I376" s="151"/>
      <c r="J376" s="152">
        <f>ROUND(I376*H376,2)</f>
        <v>0</v>
      </c>
      <c r="K376" s="148" t="s">
        <v>1</v>
      </c>
      <c r="L376" s="34"/>
      <c r="M376" s="153" t="s">
        <v>1</v>
      </c>
      <c r="N376" s="154" t="s">
        <v>41</v>
      </c>
      <c r="O376" s="59"/>
      <c r="P376" s="155">
        <f>O376*H376</f>
        <v>0</v>
      </c>
      <c r="Q376" s="155">
        <v>2.0000000000000001E-4</v>
      </c>
      <c r="R376" s="155">
        <f>Q376*H376</f>
        <v>1.4300000000000001E-3</v>
      </c>
      <c r="S376" s="155">
        <v>0</v>
      </c>
      <c r="T376" s="156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7" t="s">
        <v>244</v>
      </c>
      <c r="AT376" s="157" t="s">
        <v>150</v>
      </c>
      <c r="AU376" s="157" t="s">
        <v>86</v>
      </c>
      <c r="AY376" s="18" t="s">
        <v>148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8" t="s">
        <v>84</v>
      </c>
      <c r="BK376" s="158">
        <f>ROUND(I376*H376,2)</f>
        <v>0</v>
      </c>
      <c r="BL376" s="18" t="s">
        <v>244</v>
      </c>
      <c r="BM376" s="157" t="s">
        <v>618</v>
      </c>
    </row>
    <row r="377" spans="1:65" s="2" customFormat="1" ht="19.2">
      <c r="A377" s="33"/>
      <c r="B377" s="34"/>
      <c r="C377" s="33"/>
      <c r="D377" s="160" t="s">
        <v>314</v>
      </c>
      <c r="E377" s="33"/>
      <c r="F377" s="193" t="s">
        <v>619</v>
      </c>
      <c r="G377" s="33"/>
      <c r="H377" s="33"/>
      <c r="I377" s="194"/>
      <c r="J377" s="33"/>
      <c r="K377" s="33"/>
      <c r="L377" s="34"/>
      <c r="M377" s="195"/>
      <c r="N377" s="196"/>
      <c r="O377" s="59"/>
      <c r="P377" s="59"/>
      <c r="Q377" s="59"/>
      <c r="R377" s="59"/>
      <c r="S377" s="59"/>
      <c r="T377" s="60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8" t="s">
        <v>314</v>
      </c>
      <c r="AU377" s="18" t="s">
        <v>86</v>
      </c>
    </row>
    <row r="378" spans="1:65" s="14" customFormat="1">
      <c r="B378" s="167"/>
      <c r="D378" s="160" t="s">
        <v>157</v>
      </c>
      <c r="E378" s="168" t="s">
        <v>1</v>
      </c>
      <c r="F378" s="169" t="s">
        <v>620</v>
      </c>
      <c r="H378" s="170">
        <v>7.15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8" t="s">
        <v>157</v>
      </c>
      <c r="AU378" s="168" t="s">
        <v>86</v>
      </c>
      <c r="AV378" s="14" t="s">
        <v>86</v>
      </c>
      <c r="AW378" s="14" t="s">
        <v>32</v>
      </c>
      <c r="AX378" s="14" t="s">
        <v>84</v>
      </c>
      <c r="AY378" s="168" t="s">
        <v>148</v>
      </c>
    </row>
    <row r="379" spans="1:65" s="2" customFormat="1" ht="24.15" customHeight="1">
      <c r="A379" s="33"/>
      <c r="B379" s="145"/>
      <c r="C379" s="146" t="s">
        <v>621</v>
      </c>
      <c r="D379" s="146" t="s">
        <v>150</v>
      </c>
      <c r="E379" s="147" t="s">
        <v>622</v>
      </c>
      <c r="F379" s="148" t="s">
        <v>623</v>
      </c>
      <c r="G379" s="149" t="s">
        <v>153</v>
      </c>
      <c r="H379" s="150">
        <v>26.26</v>
      </c>
      <c r="I379" s="151"/>
      <c r="J379" s="152">
        <f>ROUND(I379*H379,2)</f>
        <v>0</v>
      </c>
      <c r="K379" s="148" t="s">
        <v>154</v>
      </c>
      <c r="L379" s="34"/>
      <c r="M379" s="153" t="s">
        <v>1</v>
      </c>
      <c r="N379" s="154" t="s">
        <v>41</v>
      </c>
      <c r="O379" s="59"/>
      <c r="P379" s="155">
        <f>O379*H379</f>
        <v>0</v>
      </c>
      <c r="Q379" s="155">
        <v>4.8000000000000001E-4</v>
      </c>
      <c r="R379" s="155">
        <f>Q379*H379</f>
        <v>1.2604800000000001E-2</v>
      </c>
      <c r="S379" s="155">
        <v>0</v>
      </c>
      <c r="T379" s="156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7" t="s">
        <v>244</v>
      </c>
      <c r="AT379" s="157" t="s">
        <v>150</v>
      </c>
      <c r="AU379" s="157" t="s">
        <v>86</v>
      </c>
      <c r="AY379" s="18" t="s">
        <v>148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8" t="s">
        <v>84</v>
      </c>
      <c r="BK379" s="158">
        <f>ROUND(I379*H379,2)</f>
        <v>0</v>
      </c>
      <c r="BL379" s="18" t="s">
        <v>244</v>
      </c>
      <c r="BM379" s="157" t="s">
        <v>624</v>
      </c>
    </row>
    <row r="380" spans="1:65" s="13" customFormat="1">
      <c r="B380" s="159"/>
      <c r="D380" s="160" t="s">
        <v>157</v>
      </c>
      <c r="E380" s="161" t="s">
        <v>1</v>
      </c>
      <c r="F380" s="162" t="s">
        <v>625</v>
      </c>
      <c r="H380" s="161" t="s">
        <v>1</v>
      </c>
      <c r="I380" s="163"/>
      <c r="L380" s="159"/>
      <c r="M380" s="164"/>
      <c r="N380" s="165"/>
      <c r="O380" s="165"/>
      <c r="P380" s="165"/>
      <c r="Q380" s="165"/>
      <c r="R380" s="165"/>
      <c r="S380" s="165"/>
      <c r="T380" s="166"/>
      <c r="AT380" s="161" t="s">
        <v>157</v>
      </c>
      <c r="AU380" s="161" t="s">
        <v>86</v>
      </c>
      <c r="AV380" s="13" t="s">
        <v>84</v>
      </c>
      <c r="AW380" s="13" t="s">
        <v>32</v>
      </c>
      <c r="AX380" s="13" t="s">
        <v>76</v>
      </c>
      <c r="AY380" s="161" t="s">
        <v>148</v>
      </c>
    </row>
    <row r="381" spans="1:65" s="14" customFormat="1">
      <c r="B381" s="167"/>
      <c r="D381" s="160" t="s">
        <v>157</v>
      </c>
      <c r="E381" s="168" t="s">
        <v>1</v>
      </c>
      <c r="F381" s="169" t="s">
        <v>626</v>
      </c>
      <c r="H381" s="170">
        <v>3.3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157</v>
      </c>
      <c r="AU381" s="168" t="s">
        <v>86</v>
      </c>
      <c r="AV381" s="14" t="s">
        <v>86</v>
      </c>
      <c r="AW381" s="14" t="s">
        <v>32</v>
      </c>
      <c r="AX381" s="14" t="s">
        <v>76</v>
      </c>
      <c r="AY381" s="168" t="s">
        <v>148</v>
      </c>
    </row>
    <row r="382" spans="1:65" s="14" customFormat="1">
      <c r="B382" s="167"/>
      <c r="D382" s="160" t="s">
        <v>157</v>
      </c>
      <c r="E382" s="168" t="s">
        <v>1</v>
      </c>
      <c r="F382" s="169" t="s">
        <v>627</v>
      </c>
      <c r="H382" s="170">
        <v>1.5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8" t="s">
        <v>157</v>
      </c>
      <c r="AU382" s="168" t="s">
        <v>86</v>
      </c>
      <c r="AV382" s="14" t="s">
        <v>86</v>
      </c>
      <c r="AW382" s="14" t="s">
        <v>32</v>
      </c>
      <c r="AX382" s="14" t="s">
        <v>76</v>
      </c>
      <c r="AY382" s="168" t="s">
        <v>148</v>
      </c>
    </row>
    <row r="383" spans="1:65" s="14" customFormat="1">
      <c r="B383" s="167"/>
      <c r="D383" s="160" t="s">
        <v>157</v>
      </c>
      <c r="E383" s="168" t="s">
        <v>1</v>
      </c>
      <c r="F383" s="169" t="s">
        <v>628</v>
      </c>
      <c r="H383" s="170">
        <v>2.7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8" t="s">
        <v>157</v>
      </c>
      <c r="AU383" s="168" t="s">
        <v>86</v>
      </c>
      <c r="AV383" s="14" t="s">
        <v>86</v>
      </c>
      <c r="AW383" s="14" t="s">
        <v>32</v>
      </c>
      <c r="AX383" s="14" t="s">
        <v>76</v>
      </c>
      <c r="AY383" s="168" t="s">
        <v>148</v>
      </c>
    </row>
    <row r="384" spans="1:65" s="14" customFormat="1">
      <c r="B384" s="167"/>
      <c r="D384" s="160" t="s">
        <v>157</v>
      </c>
      <c r="E384" s="168" t="s">
        <v>1</v>
      </c>
      <c r="F384" s="169" t="s">
        <v>629</v>
      </c>
      <c r="H384" s="170">
        <v>1.4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8" t="s">
        <v>157</v>
      </c>
      <c r="AU384" s="168" t="s">
        <v>86</v>
      </c>
      <c r="AV384" s="14" t="s">
        <v>86</v>
      </c>
      <c r="AW384" s="14" t="s">
        <v>32</v>
      </c>
      <c r="AX384" s="14" t="s">
        <v>76</v>
      </c>
      <c r="AY384" s="168" t="s">
        <v>148</v>
      </c>
    </row>
    <row r="385" spans="1:65" s="16" customFormat="1">
      <c r="B385" s="198"/>
      <c r="D385" s="160" t="s">
        <v>157</v>
      </c>
      <c r="E385" s="199" t="s">
        <v>104</v>
      </c>
      <c r="F385" s="200" t="s">
        <v>630</v>
      </c>
      <c r="H385" s="201">
        <v>8.9</v>
      </c>
      <c r="I385" s="202"/>
      <c r="L385" s="198"/>
      <c r="M385" s="203"/>
      <c r="N385" s="204"/>
      <c r="O385" s="204"/>
      <c r="P385" s="204"/>
      <c r="Q385" s="204"/>
      <c r="R385" s="204"/>
      <c r="S385" s="204"/>
      <c r="T385" s="205"/>
      <c r="AT385" s="199" t="s">
        <v>157</v>
      </c>
      <c r="AU385" s="199" t="s">
        <v>86</v>
      </c>
      <c r="AV385" s="16" t="s">
        <v>163</v>
      </c>
      <c r="AW385" s="16" t="s">
        <v>32</v>
      </c>
      <c r="AX385" s="16" t="s">
        <v>76</v>
      </c>
      <c r="AY385" s="199" t="s">
        <v>148</v>
      </c>
    </row>
    <row r="386" spans="1:65" s="13" customFormat="1">
      <c r="B386" s="159"/>
      <c r="D386" s="160" t="s">
        <v>157</v>
      </c>
      <c r="E386" s="161" t="s">
        <v>1</v>
      </c>
      <c r="F386" s="162" t="s">
        <v>631</v>
      </c>
      <c r="H386" s="161" t="s">
        <v>1</v>
      </c>
      <c r="I386" s="163"/>
      <c r="L386" s="159"/>
      <c r="M386" s="164"/>
      <c r="N386" s="165"/>
      <c r="O386" s="165"/>
      <c r="P386" s="165"/>
      <c r="Q386" s="165"/>
      <c r="R386" s="165"/>
      <c r="S386" s="165"/>
      <c r="T386" s="166"/>
      <c r="AT386" s="161" t="s">
        <v>157</v>
      </c>
      <c r="AU386" s="161" t="s">
        <v>86</v>
      </c>
      <c r="AV386" s="13" t="s">
        <v>84</v>
      </c>
      <c r="AW386" s="13" t="s">
        <v>32</v>
      </c>
      <c r="AX386" s="13" t="s">
        <v>76</v>
      </c>
      <c r="AY386" s="161" t="s">
        <v>148</v>
      </c>
    </row>
    <row r="387" spans="1:65" s="14" customFormat="1">
      <c r="B387" s="167"/>
      <c r="D387" s="160" t="s">
        <v>157</v>
      </c>
      <c r="E387" s="168" t="s">
        <v>1</v>
      </c>
      <c r="F387" s="169" t="s">
        <v>632</v>
      </c>
      <c r="H387" s="170">
        <v>10.56</v>
      </c>
      <c r="I387" s="171"/>
      <c r="L387" s="167"/>
      <c r="M387" s="172"/>
      <c r="N387" s="173"/>
      <c r="O387" s="173"/>
      <c r="P387" s="173"/>
      <c r="Q387" s="173"/>
      <c r="R387" s="173"/>
      <c r="S387" s="173"/>
      <c r="T387" s="174"/>
      <c r="AT387" s="168" t="s">
        <v>157</v>
      </c>
      <c r="AU387" s="168" t="s">
        <v>86</v>
      </c>
      <c r="AV387" s="14" t="s">
        <v>86</v>
      </c>
      <c r="AW387" s="14" t="s">
        <v>32</v>
      </c>
      <c r="AX387" s="14" t="s">
        <v>76</v>
      </c>
      <c r="AY387" s="168" t="s">
        <v>148</v>
      </c>
    </row>
    <row r="388" spans="1:65" s="14" customFormat="1">
      <c r="B388" s="167"/>
      <c r="D388" s="160" t="s">
        <v>157</v>
      </c>
      <c r="E388" s="168" t="s">
        <v>1</v>
      </c>
      <c r="F388" s="169" t="s">
        <v>633</v>
      </c>
      <c r="H388" s="170">
        <v>4.8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157</v>
      </c>
      <c r="AU388" s="168" t="s">
        <v>86</v>
      </c>
      <c r="AV388" s="14" t="s">
        <v>86</v>
      </c>
      <c r="AW388" s="14" t="s">
        <v>32</v>
      </c>
      <c r="AX388" s="14" t="s">
        <v>76</v>
      </c>
      <c r="AY388" s="168" t="s">
        <v>148</v>
      </c>
    </row>
    <row r="389" spans="1:65" s="14" customFormat="1">
      <c r="B389" s="167"/>
      <c r="D389" s="160" t="s">
        <v>157</v>
      </c>
      <c r="E389" s="168" t="s">
        <v>1</v>
      </c>
      <c r="F389" s="169" t="s">
        <v>86</v>
      </c>
      <c r="H389" s="170">
        <v>2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157</v>
      </c>
      <c r="AU389" s="168" t="s">
        <v>86</v>
      </c>
      <c r="AV389" s="14" t="s">
        <v>86</v>
      </c>
      <c r="AW389" s="14" t="s">
        <v>32</v>
      </c>
      <c r="AX389" s="14" t="s">
        <v>76</v>
      </c>
      <c r="AY389" s="168" t="s">
        <v>148</v>
      </c>
    </row>
    <row r="390" spans="1:65" s="16" customFormat="1">
      <c r="B390" s="198"/>
      <c r="D390" s="160" t="s">
        <v>157</v>
      </c>
      <c r="E390" s="199" t="s">
        <v>107</v>
      </c>
      <c r="F390" s="200" t="s">
        <v>630</v>
      </c>
      <c r="H390" s="201">
        <v>17.36</v>
      </c>
      <c r="I390" s="202"/>
      <c r="L390" s="198"/>
      <c r="M390" s="203"/>
      <c r="N390" s="204"/>
      <c r="O390" s="204"/>
      <c r="P390" s="204"/>
      <c r="Q390" s="204"/>
      <c r="R390" s="204"/>
      <c r="S390" s="204"/>
      <c r="T390" s="205"/>
      <c r="AT390" s="199" t="s">
        <v>157</v>
      </c>
      <c r="AU390" s="199" t="s">
        <v>86</v>
      </c>
      <c r="AV390" s="16" t="s">
        <v>163</v>
      </c>
      <c r="AW390" s="16" t="s">
        <v>32</v>
      </c>
      <c r="AX390" s="16" t="s">
        <v>76</v>
      </c>
      <c r="AY390" s="199" t="s">
        <v>148</v>
      </c>
    </row>
    <row r="391" spans="1:65" s="15" customFormat="1">
      <c r="B391" s="175"/>
      <c r="D391" s="160" t="s">
        <v>157</v>
      </c>
      <c r="E391" s="176" t="s">
        <v>1</v>
      </c>
      <c r="F391" s="177" t="s">
        <v>175</v>
      </c>
      <c r="H391" s="178">
        <v>26.26</v>
      </c>
      <c r="I391" s="179"/>
      <c r="L391" s="175"/>
      <c r="M391" s="180"/>
      <c r="N391" s="181"/>
      <c r="O391" s="181"/>
      <c r="P391" s="181"/>
      <c r="Q391" s="181"/>
      <c r="R391" s="181"/>
      <c r="S391" s="181"/>
      <c r="T391" s="182"/>
      <c r="AT391" s="176" t="s">
        <v>157</v>
      </c>
      <c r="AU391" s="176" t="s">
        <v>86</v>
      </c>
      <c r="AV391" s="15" t="s">
        <v>155</v>
      </c>
      <c r="AW391" s="15" t="s">
        <v>32</v>
      </c>
      <c r="AX391" s="15" t="s">
        <v>84</v>
      </c>
      <c r="AY391" s="176" t="s">
        <v>148</v>
      </c>
    </row>
    <row r="392" spans="1:65" s="12" customFormat="1" ht="25.95" customHeight="1">
      <c r="B392" s="132"/>
      <c r="D392" s="133" t="s">
        <v>75</v>
      </c>
      <c r="E392" s="134" t="s">
        <v>634</v>
      </c>
      <c r="F392" s="134" t="s">
        <v>635</v>
      </c>
      <c r="I392" s="135"/>
      <c r="J392" s="136">
        <f>BK392</f>
        <v>0</v>
      </c>
      <c r="L392" s="132"/>
      <c r="M392" s="137"/>
      <c r="N392" s="138"/>
      <c r="O392" s="138"/>
      <c r="P392" s="139">
        <f>SUM(P393:P397)</f>
        <v>0</v>
      </c>
      <c r="Q392" s="138"/>
      <c r="R392" s="139">
        <f>SUM(R393:R397)</f>
        <v>0</v>
      </c>
      <c r="S392" s="138"/>
      <c r="T392" s="140">
        <f>SUM(T393:T397)</f>
        <v>0</v>
      </c>
      <c r="AR392" s="133" t="s">
        <v>155</v>
      </c>
      <c r="AT392" s="141" t="s">
        <v>75</v>
      </c>
      <c r="AU392" s="141" t="s">
        <v>76</v>
      </c>
      <c r="AY392" s="133" t="s">
        <v>148</v>
      </c>
      <c r="BK392" s="142">
        <f>SUM(BK393:BK397)</f>
        <v>0</v>
      </c>
    </row>
    <row r="393" spans="1:65" s="2" customFormat="1" ht="16.5" customHeight="1">
      <c r="A393" s="33"/>
      <c r="B393" s="145"/>
      <c r="C393" s="146" t="s">
        <v>636</v>
      </c>
      <c r="D393" s="146" t="s">
        <v>150</v>
      </c>
      <c r="E393" s="147" t="s">
        <v>637</v>
      </c>
      <c r="F393" s="148" t="s">
        <v>638</v>
      </c>
      <c r="G393" s="149" t="s">
        <v>598</v>
      </c>
      <c r="H393" s="150">
        <v>1</v>
      </c>
      <c r="I393" s="151"/>
      <c r="J393" s="152">
        <f>ROUND(I393*H393,2)</f>
        <v>0</v>
      </c>
      <c r="K393" s="148" t="s">
        <v>1</v>
      </c>
      <c r="L393" s="34"/>
      <c r="M393" s="153" t="s">
        <v>1</v>
      </c>
      <c r="N393" s="154" t="s">
        <v>41</v>
      </c>
      <c r="O393" s="59"/>
      <c r="P393" s="155">
        <f>O393*H393</f>
        <v>0</v>
      </c>
      <c r="Q393" s="155">
        <v>0</v>
      </c>
      <c r="R393" s="155">
        <f>Q393*H393</f>
        <v>0</v>
      </c>
      <c r="S393" s="155">
        <v>0</v>
      </c>
      <c r="T393" s="156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7" t="s">
        <v>639</v>
      </c>
      <c r="AT393" s="157" t="s">
        <v>150</v>
      </c>
      <c r="AU393" s="157" t="s">
        <v>84</v>
      </c>
      <c r="AY393" s="18" t="s">
        <v>148</v>
      </c>
      <c r="BE393" s="158">
        <f>IF(N393="základní",J393,0)</f>
        <v>0</v>
      </c>
      <c r="BF393" s="158">
        <f>IF(N393="snížená",J393,0)</f>
        <v>0</v>
      </c>
      <c r="BG393" s="158">
        <f>IF(N393="zákl. přenesená",J393,0)</f>
        <v>0</v>
      </c>
      <c r="BH393" s="158">
        <f>IF(N393="sníž. přenesená",J393,0)</f>
        <v>0</v>
      </c>
      <c r="BI393" s="158">
        <f>IF(N393="nulová",J393,0)</f>
        <v>0</v>
      </c>
      <c r="BJ393" s="18" t="s">
        <v>84</v>
      </c>
      <c r="BK393" s="158">
        <f>ROUND(I393*H393,2)</f>
        <v>0</v>
      </c>
      <c r="BL393" s="18" t="s">
        <v>639</v>
      </c>
      <c r="BM393" s="157" t="s">
        <v>640</v>
      </c>
    </row>
    <row r="394" spans="1:65" s="2" customFormat="1" ht="21.75" customHeight="1">
      <c r="A394" s="33"/>
      <c r="B394" s="145"/>
      <c r="C394" s="146" t="s">
        <v>641</v>
      </c>
      <c r="D394" s="146" t="s">
        <v>150</v>
      </c>
      <c r="E394" s="147" t="s">
        <v>642</v>
      </c>
      <c r="F394" s="148" t="s">
        <v>643</v>
      </c>
      <c r="G394" s="149" t="s">
        <v>598</v>
      </c>
      <c r="H394" s="150">
        <v>1</v>
      </c>
      <c r="I394" s="151"/>
      <c r="J394" s="152">
        <f>ROUND(I394*H394,2)</f>
        <v>0</v>
      </c>
      <c r="K394" s="148" t="s">
        <v>1</v>
      </c>
      <c r="L394" s="34"/>
      <c r="M394" s="153" t="s">
        <v>1</v>
      </c>
      <c r="N394" s="154" t="s">
        <v>41</v>
      </c>
      <c r="O394" s="59"/>
      <c r="P394" s="155">
        <f>O394*H394</f>
        <v>0</v>
      </c>
      <c r="Q394" s="155">
        <v>0</v>
      </c>
      <c r="R394" s="155">
        <f>Q394*H394</f>
        <v>0</v>
      </c>
      <c r="S394" s="155">
        <v>0</v>
      </c>
      <c r="T394" s="156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57" t="s">
        <v>639</v>
      </c>
      <c r="AT394" s="157" t="s">
        <v>150</v>
      </c>
      <c r="AU394" s="157" t="s">
        <v>84</v>
      </c>
      <c r="AY394" s="18" t="s">
        <v>148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8" t="s">
        <v>84</v>
      </c>
      <c r="BK394" s="158">
        <f>ROUND(I394*H394,2)</f>
        <v>0</v>
      </c>
      <c r="BL394" s="18" t="s">
        <v>639</v>
      </c>
      <c r="BM394" s="157" t="s">
        <v>644</v>
      </c>
    </row>
    <row r="395" spans="1:65" s="2" customFormat="1" ht="16.5" customHeight="1">
      <c r="A395" s="33"/>
      <c r="B395" s="145"/>
      <c r="C395" s="146" t="s">
        <v>645</v>
      </c>
      <c r="D395" s="146" t="s">
        <v>150</v>
      </c>
      <c r="E395" s="147" t="s">
        <v>646</v>
      </c>
      <c r="F395" s="148" t="s">
        <v>647</v>
      </c>
      <c r="G395" s="149" t="s">
        <v>201</v>
      </c>
      <c r="H395" s="150">
        <v>25</v>
      </c>
      <c r="I395" s="151"/>
      <c r="J395" s="152">
        <f>ROUND(I395*H395,2)</f>
        <v>0</v>
      </c>
      <c r="K395" s="148" t="s">
        <v>1</v>
      </c>
      <c r="L395" s="34"/>
      <c r="M395" s="153" t="s">
        <v>1</v>
      </c>
      <c r="N395" s="154" t="s">
        <v>41</v>
      </c>
      <c r="O395" s="59"/>
      <c r="P395" s="155">
        <f>O395*H395</f>
        <v>0</v>
      </c>
      <c r="Q395" s="155">
        <v>0</v>
      </c>
      <c r="R395" s="155">
        <f>Q395*H395</f>
        <v>0</v>
      </c>
      <c r="S395" s="155">
        <v>0</v>
      </c>
      <c r="T395" s="156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7" t="s">
        <v>639</v>
      </c>
      <c r="AT395" s="157" t="s">
        <v>150</v>
      </c>
      <c r="AU395" s="157" t="s">
        <v>84</v>
      </c>
      <c r="AY395" s="18" t="s">
        <v>148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8" t="s">
        <v>84</v>
      </c>
      <c r="BK395" s="158">
        <f>ROUND(I395*H395,2)</f>
        <v>0</v>
      </c>
      <c r="BL395" s="18" t="s">
        <v>639</v>
      </c>
      <c r="BM395" s="157" t="s">
        <v>648</v>
      </c>
    </row>
    <row r="396" spans="1:65" s="2" customFormat="1" ht="16.5" customHeight="1">
      <c r="A396" s="33"/>
      <c r="B396" s="145"/>
      <c r="C396" s="146" t="s">
        <v>649</v>
      </c>
      <c r="D396" s="146" t="s">
        <v>150</v>
      </c>
      <c r="E396" s="147" t="s">
        <v>650</v>
      </c>
      <c r="F396" s="148" t="s">
        <v>651</v>
      </c>
      <c r="G396" s="149" t="s">
        <v>598</v>
      </c>
      <c r="H396" s="150">
        <v>1</v>
      </c>
      <c r="I396" s="151"/>
      <c r="J396" s="152">
        <f>ROUND(I396*H396,2)</f>
        <v>0</v>
      </c>
      <c r="K396" s="148" t="s">
        <v>1</v>
      </c>
      <c r="L396" s="34"/>
      <c r="M396" s="153" t="s">
        <v>1</v>
      </c>
      <c r="N396" s="154" t="s">
        <v>41</v>
      </c>
      <c r="O396" s="59"/>
      <c r="P396" s="155">
        <f>O396*H396</f>
        <v>0</v>
      </c>
      <c r="Q396" s="155">
        <v>0</v>
      </c>
      <c r="R396" s="155">
        <f>Q396*H396</f>
        <v>0</v>
      </c>
      <c r="S396" s="155">
        <v>0</v>
      </c>
      <c r="T396" s="156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7" t="s">
        <v>639</v>
      </c>
      <c r="AT396" s="157" t="s">
        <v>150</v>
      </c>
      <c r="AU396" s="157" t="s">
        <v>84</v>
      </c>
      <c r="AY396" s="18" t="s">
        <v>148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8" t="s">
        <v>84</v>
      </c>
      <c r="BK396" s="158">
        <f>ROUND(I396*H396,2)</f>
        <v>0</v>
      </c>
      <c r="BL396" s="18" t="s">
        <v>639</v>
      </c>
      <c r="BM396" s="157" t="s">
        <v>652</v>
      </c>
    </row>
    <row r="397" spans="1:65" s="2" customFormat="1" ht="28.8">
      <c r="A397" s="33"/>
      <c r="B397" s="34"/>
      <c r="C397" s="33"/>
      <c r="D397" s="160" t="s">
        <v>314</v>
      </c>
      <c r="E397" s="33"/>
      <c r="F397" s="193" t="s">
        <v>653</v>
      </c>
      <c r="G397" s="33"/>
      <c r="H397" s="33"/>
      <c r="I397" s="194"/>
      <c r="J397" s="33"/>
      <c r="K397" s="33"/>
      <c r="L397" s="34"/>
      <c r="M397" s="206"/>
      <c r="N397" s="207"/>
      <c r="O397" s="208"/>
      <c r="P397" s="208"/>
      <c r="Q397" s="208"/>
      <c r="R397" s="208"/>
      <c r="S397" s="208"/>
      <c r="T397" s="209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8" t="s">
        <v>314</v>
      </c>
      <c r="AU397" s="18" t="s">
        <v>84</v>
      </c>
    </row>
    <row r="398" spans="1:65" s="2" customFormat="1" ht="6.9" customHeight="1">
      <c r="A398" s="33"/>
      <c r="B398" s="48"/>
      <c r="C398" s="49"/>
      <c r="D398" s="49"/>
      <c r="E398" s="49"/>
      <c r="F398" s="49"/>
      <c r="G398" s="49"/>
      <c r="H398" s="49"/>
      <c r="I398" s="49"/>
      <c r="J398" s="49"/>
      <c r="K398" s="49"/>
      <c r="L398" s="34"/>
      <c r="M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</row>
  </sheetData>
  <autoFilter ref="C133:K397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89</v>
      </c>
      <c r="AZ2" s="94" t="s">
        <v>94</v>
      </c>
      <c r="BA2" s="94" t="s">
        <v>1</v>
      </c>
      <c r="BB2" s="94" t="s">
        <v>1</v>
      </c>
      <c r="BC2" s="94" t="s">
        <v>343</v>
      </c>
      <c r="BD2" s="94" t="s">
        <v>86</v>
      </c>
    </row>
    <row r="3" spans="1:5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4" t="s">
        <v>654</v>
      </c>
      <c r="BA3" s="94" t="s">
        <v>1</v>
      </c>
      <c r="BB3" s="94" t="s">
        <v>1</v>
      </c>
      <c r="BC3" s="94" t="s">
        <v>655</v>
      </c>
      <c r="BD3" s="94" t="s">
        <v>86</v>
      </c>
    </row>
    <row r="4" spans="1:56" s="1" customFormat="1" ht="24.9" customHeight="1">
      <c r="B4" s="21"/>
      <c r="D4" s="22" t="s">
        <v>98</v>
      </c>
      <c r="L4" s="21"/>
      <c r="M4" s="95" t="s">
        <v>10</v>
      </c>
      <c r="AT4" s="18" t="s">
        <v>3</v>
      </c>
      <c r="AZ4" s="94" t="s">
        <v>96</v>
      </c>
      <c r="BA4" s="94" t="s">
        <v>1</v>
      </c>
      <c r="BB4" s="94" t="s">
        <v>1</v>
      </c>
      <c r="BC4" s="94" t="s">
        <v>183</v>
      </c>
      <c r="BD4" s="94" t="s">
        <v>86</v>
      </c>
    </row>
    <row r="5" spans="1:56" s="1" customFormat="1" ht="6.9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62" t="str">
        <f>'Rekapitulace stavby'!K6</f>
        <v>Bezbariérový nástup do podloubí, ul. Bulharská, Trutnov</v>
      </c>
      <c r="F7" s="263"/>
      <c r="G7" s="263"/>
      <c r="H7" s="263"/>
      <c r="L7" s="21"/>
    </row>
    <row r="8" spans="1:56" s="2" customFormat="1" ht="12" customHeight="1">
      <c r="A8" s="33"/>
      <c r="B8" s="34"/>
      <c r="C8" s="33"/>
      <c r="D8" s="28" t="s">
        <v>106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34" t="s">
        <v>656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23. 7. 2024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4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57" t="s">
        <v>1</v>
      </c>
      <c r="F27" s="257"/>
      <c r="G27" s="257"/>
      <c r="H27" s="25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36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0" t="s">
        <v>40</v>
      </c>
      <c r="E33" s="28" t="s">
        <v>41</v>
      </c>
      <c r="F33" s="101">
        <f>ROUND((SUM(BE125:BE213)),  2)</f>
        <v>0</v>
      </c>
      <c r="G33" s="33"/>
      <c r="H33" s="33"/>
      <c r="I33" s="102">
        <v>0.21</v>
      </c>
      <c r="J33" s="101">
        <f>ROUND(((SUM(BE125:BE213))*I33),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42</v>
      </c>
      <c r="F34" s="101">
        <f>ROUND((SUM(BF125:BF213)),  2)</f>
        <v>0</v>
      </c>
      <c r="G34" s="33"/>
      <c r="H34" s="33"/>
      <c r="I34" s="102">
        <v>0.12</v>
      </c>
      <c r="J34" s="101">
        <f>ROUND(((SUM(BF125:BF213))*I34),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43</v>
      </c>
      <c r="F35" s="101">
        <f>ROUND((SUM(BG125:BG213)),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44</v>
      </c>
      <c r="F36" s="101">
        <f>ROUND((SUM(BH125:BH213)),  2)</f>
        <v>0</v>
      </c>
      <c r="G36" s="33"/>
      <c r="H36" s="33"/>
      <c r="I36" s="102">
        <v>0.12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45</v>
      </c>
      <c r="F37" s="101">
        <f>ROUND((SUM(BI125:BI213)),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46</v>
      </c>
      <c r="E39" s="61"/>
      <c r="F39" s="61"/>
      <c r="G39" s="105" t="s">
        <v>47</v>
      </c>
      <c r="H39" s="106" t="s">
        <v>48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Bezbariérový nástup do podloubí, ul. Bulharská, Trutnov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SO 02 - Kanalizace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Trutnov</v>
      </c>
      <c r="G89" s="33"/>
      <c r="H89" s="33"/>
      <c r="I89" s="28" t="s">
        <v>22</v>
      </c>
      <c r="J89" s="56" t="str">
        <f>IF(J12="","",J12)</f>
        <v>23. 7. 2024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24</v>
      </c>
      <c r="D91" s="33"/>
      <c r="E91" s="33"/>
      <c r="F91" s="26" t="str">
        <f>E15</f>
        <v>Město Trutnov, Slovanské nám. 165, Trutnov</v>
      </c>
      <c r="G91" s="33"/>
      <c r="H91" s="33"/>
      <c r="I91" s="28" t="s">
        <v>30</v>
      </c>
      <c r="J91" s="31" t="str">
        <f>E21</f>
        <v>Ing.Arch, Jan Veisser, Znojmo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Ing. Lenka Kasperová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111</v>
      </c>
      <c r="D94" s="103"/>
      <c r="E94" s="103"/>
      <c r="F94" s="103"/>
      <c r="G94" s="103"/>
      <c r="H94" s="103"/>
      <c r="I94" s="103"/>
      <c r="J94" s="112" t="s">
        <v>112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3" t="s">
        <v>113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114</v>
      </c>
    </row>
    <row r="97" spans="1:31" s="9" customFormat="1" ht="24.9" customHeight="1">
      <c r="B97" s="114"/>
      <c r="D97" s="115" t="s">
        <v>115</v>
      </c>
      <c r="E97" s="116"/>
      <c r="F97" s="116"/>
      <c r="G97" s="116"/>
      <c r="H97" s="116"/>
      <c r="I97" s="116"/>
      <c r="J97" s="117">
        <f>J126</f>
        <v>0</v>
      </c>
      <c r="L97" s="114"/>
    </row>
    <row r="98" spans="1:31" s="10" customFormat="1" ht="19.95" customHeight="1">
      <c r="B98" s="118"/>
      <c r="D98" s="119" t="s">
        <v>116</v>
      </c>
      <c r="E98" s="120"/>
      <c r="F98" s="120"/>
      <c r="G98" s="120"/>
      <c r="H98" s="120"/>
      <c r="I98" s="120"/>
      <c r="J98" s="121">
        <f>J127</f>
        <v>0</v>
      </c>
      <c r="L98" s="118"/>
    </row>
    <row r="99" spans="1:31" s="10" customFormat="1" ht="19.95" customHeight="1">
      <c r="B99" s="118"/>
      <c r="D99" s="119" t="s">
        <v>118</v>
      </c>
      <c r="E99" s="120"/>
      <c r="F99" s="120"/>
      <c r="G99" s="120"/>
      <c r="H99" s="120"/>
      <c r="I99" s="120"/>
      <c r="J99" s="121">
        <f>J156</f>
        <v>0</v>
      </c>
      <c r="L99" s="118"/>
    </row>
    <row r="100" spans="1:31" s="10" customFormat="1" ht="19.95" customHeight="1">
      <c r="B100" s="118"/>
      <c r="D100" s="119" t="s">
        <v>119</v>
      </c>
      <c r="E100" s="120"/>
      <c r="F100" s="120"/>
      <c r="G100" s="120"/>
      <c r="H100" s="120"/>
      <c r="I100" s="120"/>
      <c r="J100" s="121">
        <f>J160</f>
        <v>0</v>
      </c>
      <c r="L100" s="118"/>
    </row>
    <row r="101" spans="1:31" s="10" customFormat="1" ht="19.95" customHeight="1">
      <c r="B101" s="118"/>
      <c r="D101" s="119" t="s">
        <v>120</v>
      </c>
      <c r="E101" s="120"/>
      <c r="F101" s="120"/>
      <c r="G101" s="120"/>
      <c r="H101" s="120"/>
      <c r="I101" s="120"/>
      <c r="J101" s="121">
        <f>J163</f>
        <v>0</v>
      </c>
      <c r="L101" s="118"/>
    </row>
    <row r="102" spans="1:31" s="10" customFormat="1" ht="19.95" customHeight="1">
      <c r="B102" s="118"/>
      <c r="D102" s="119" t="s">
        <v>657</v>
      </c>
      <c r="E102" s="120"/>
      <c r="F102" s="120"/>
      <c r="G102" s="120"/>
      <c r="H102" s="120"/>
      <c r="I102" s="120"/>
      <c r="J102" s="121">
        <f>J170</f>
        <v>0</v>
      </c>
      <c r="L102" s="118"/>
    </row>
    <row r="103" spans="1:31" s="10" customFormat="1" ht="19.95" customHeight="1">
      <c r="B103" s="118"/>
      <c r="D103" s="119" t="s">
        <v>122</v>
      </c>
      <c r="E103" s="120"/>
      <c r="F103" s="120"/>
      <c r="G103" s="120"/>
      <c r="H103" s="120"/>
      <c r="I103" s="120"/>
      <c r="J103" s="121">
        <f>J194</f>
        <v>0</v>
      </c>
      <c r="L103" s="118"/>
    </row>
    <row r="104" spans="1:31" s="10" customFormat="1" ht="19.95" customHeight="1">
      <c r="B104" s="118"/>
      <c r="D104" s="119" t="s">
        <v>123</v>
      </c>
      <c r="E104" s="120"/>
      <c r="F104" s="120"/>
      <c r="G104" s="120"/>
      <c r="H104" s="120"/>
      <c r="I104" s="120"/>
      <c r="J104" s="121">
        <f>J203</f>
        <v>0</v>
      </c>
      <c r="L104" s="118"/>
    </row>
    <row r="105" spans="1:31" s="10" customFormat="1" ht="19.95" customHeight="1">
      <c r="B105" s="118"/>
      <c r="D105" s="119" t="s">
        <v>124</v>
      </c>
      <c r="E105" s="120"/>
      <c r="F105" s="120"/>
      <c r="G105" s="120"/>
      <c r="H105" s="120"/>
      <c r="I105" s="120"/>
      <c r="J105" s="121">
        <f>J212</f>
        <v>0</v>
      </c>
      <c r="L105" s="118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133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2" t="str">
        <f>E7</f>
        <v>Bezbariérový nástup do podloubí, ul. Bulharská, Trutnov</v>
      </c>
      <c r="F115" s="263"/>
      <c r="G115" s="263"/>
      <c r="H115" s="26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4" t="str">
        <f>E9</f>
        <v>SO 02 - Kanalizace</v>
      </c>
      <c r="F117" s="261"/>
      <c r="G117" s="261"/>
      <c r="H117" s="26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>Trutnov</v>
      </c>
      <c r="G119" s="33"/>
      <c r="H119" s="33"/>
      <c r="I119" s="28" t="s">
        <v>22</v>
      </c>
      <c r="J119" s="56" t="str">
        <f>IF(J12="","",J12)</f>
        <v>23. 7. 2024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65" customHeight="1">
      <c r="A121" s="33"/>
      <c r="B121" s="34"/>
      <c r="C121" s="28" t="s">
        <v>24</v>
      </c>
      <c r="D121" s="33"/>
      <c r="E121" s="33"/>
      <c r="F121" s="26" t="str">
        <f>E15</f>
        <v>Město Trutnov, Slovanské nám. 165, Trutnov</v>
      </c>
      <c r="G121" s="33"/>
      <c r="H121" s="33"/>
      <c r="I121" s="28" t="s">
        <v>30</v>
      </c>
      <c r="J121" s="31" t="str">
        <f>E21</f>
        <v>Ing.Arch, Jan Veisser, Znojmo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28</v>
      </c>
      <c r="D122" s="33"/>
      <c r="E122" s="33"/>
      <c r="F122" s="26" t="str">
        <f>IF(E18="","",E18)</f>
        <v>Vyplň údaj</v>
      </c>
      <c r="G122" s="33"/>
      <c r="H122" s="33"/>
      <c r="I122" s="28" t="s">
        <v>33</v>
      </c>
      <c r="J122" s="31" t="str">
        <f>E24</f>
        <v>Ing. Lenka Kasperová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2"/>
      <c r="B124" s="123"/>
      <c r="C124" s="124" t="s">
        <v>134</v>
      </c>
      <c r="D124" s="125" t="s">
        <v>61</v>
      </c>
      <c r="E124" s="125" t="s">
        <v>57</v>
      </c>
      <c r="F124" s="125" t="s">
        <v>58</v>
      </c>
      <c r="G124" s="125" t="s">
        <v>135</v>
      </c>
      <c r="H124" s="125" t="s">
        <v>136</v>
      </c>
      <c r="I124" s="125" t="s">
        <v>137</v>
      </c>
      <c r="J124" s="125" t="s">
        <v>112</v>
      </c>
      <c r="K124" s="126" t="s">
        <v>138</v>
      </c>
      <c r="L124" s="127"/>
      <c r="M124" s="63" t="s">
        <v>1</v>
      </c>
      <c r="N124" s="64" t="s">
        <v>40</v>
      </c>
      <c r="O124" s="64" t="s">
        <v>139</v>
      </c>
      <c r="P124" s="64" t="s">
        <v>140</v>
      </c>
      <c r="Q124" s="64" t="s">
        <v>141</v>
      </c>
      <c r="R124" s="64" t="s">
        <v>142</v>
      </c>
      <c r="S124" s="64" t="s">
        <v>143</v>
      </c>
      <c r="T124" s="65" t="s">
        <v>144</v>
      </c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</row>
    <row r="125" spans="1:65" s="2" customFormat="1" ht="22.8" customHeight="1">
      <c r="A125" s="33"/>
      <c r="B125" s="34"/>
      <c r="C125" s="70" t="s">
        <v>145</v>
      </c>
      <c r="D125" s="33"/>
      <c r="E125" s="33"/>
      <c r="F125" s="33"/>
      <c r="G125" s="33"/>
      <c r="H125" s="33"/>
      <c r="I125" s="33"/>
      <c r="J125" s="128">
        <f>BK125</f>
        <v>0</v>
      </c>
      <c r="K125" s="33"/>
      <c r="L125" s="34"/>
      <c r="M125" s="66"/>
      <c r="N125" s="57"/>
      <c r="O125" s="67"/>
      <c r="P125" s="129">
        <f>P126</f>
        <v>0</v>
      </c>
      <c r="Q125" s="67"/>
      <c r="R125" s="129">
        <f>R126</f>
        <v>11.103264919999999</v>
      </c>
      <c r="S125" s="67"/>
      <c r="T125" s="130">
        <f>T126</f>
        <v>11.5746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114</v>
      </c>
      <c r="BK125" s="131">
        <f>BK126</f>
        <v>0</v>
      </c>
    </row>
    <row r="126" spans="1:65" s="12" customFormat="1" ht="25.95" customHeight="1">
      <c r="B126" s="132"/>
      <c r="D126" s="133" t="s">
        <v>75</v>
      </c>
      <c r="E126" s="134" t="s">
        <v>146</v>
      </c>
      <c r="F126" s="134" t="s">
        <v>147</v>
      </c>
      <c r="I126" s="135"/>
      <c r="J126" s="136">
        <f>BK126</f>
        <v>0</v>
      </c>
      <c r="L126" s="132"/>
      <c r="M126" s="137"/>
      <c r="N126" s="138"/>
      <c r="O126" s="138"/>
      <c r="P126" s="139">
        <f>P127+P156+P160+P163+P170+P194+P203+P212</f>
        <v>0</v>
      </c>
      <c r="Q126" s="138"/>
      <c r="R126" s="139">
        <f>R127+R156+R160+R163+R170+R194+R203+R212</f>
        <v>11.103264919999999</v>
      </c>
      <c r="S126" s="138"/>
      <c r="T126" s="140">
        <f>T127+T156+T160+T163+T170+T194+T203+T212</f>
        <v>11.5746</v>
      </c>
      <c r="AR126" s="133" t="s">
        <v>84</v>
      </c>
      <c r="AT126" s="141" t="s">
        <v>75</v>
      </c>
      <c r="AU126" s="141" t="s">
        <v>76</v>
      </c>
      <c r="AY126" s="133" t="s">
        <v>148</v>
      </c>
      <c r="BK126" s="142">
        <f>BK127+BK156+BK160+BK163+BK170+BK194+BK203+BK212</f>
        <v>0</v>
      </c>
    </row>
    <row r="127" spans="1:65" s="12" customFormat="1" ht="22.8" customHeight="1">
      <c r="B127" s="132"/>
      <c r="D127" s="133" t="s">
        <v>75</v>
      </c>
      <c r="E127" s="143" t="s">
        <v>84</v>
      </c>
      <c r="F127" s="143" t="s">
        <v>149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SUM(P128:P155)</f>
        <v>0</v>
      </c>
      <c r="Q127" s="138"/>
      <c r="R127" s="139">
        <f>SUM(R128:R155)</f>
        <v>0.92575800000000008</v>
      </c>
      <c r="S127" s="138"/>
      <c r="T127" s="140">
        <f>SUM(T128:T155)</f>
        <v>10.44</v>
      </c>
      <c r="AR127" s="133" t="s">
        <v>84</v>
      </c>
      <c r="AT127" s="141" t="s">
        <v>75</v>
      </c>
      <c r="AU127" s="141" t="s">
        <v>84</v>
      </c>
      <c r="AY127" s="133" t="s">
        <v>148</v>
      </c>
      <c r="BK127" s="142">
        <f>SUM(BK128:BK155)</f>
        <v>0</v>
      </c>
    </row>
    <row r="128" spans="1:65" s="2" customFormat="1" ht="21.75" customHeight="1">
      <c r="A128" s="33"/>
      <c r="B128" s="145"/>
      <c r="C128" s="146" t="s">
        <v>84</v>
      </c>
      <c r="D128" s="146" t="s">
        <v>150</v>
      </c>
      <c r="E128" s="147" t="s">
        <v>151</v>
      </c>
      <c r="F128" s="148" t="s">
        <v>152</v>
      </c>
      <c r="G128" s="149" t="s">
        <v>153</v>
      </c>
      <c r="H128" s="150">
        <v>36</v>
      </c>
      <c r="I128" s="151"/>
      <c r="J128" s="152">
        <f>ROUND(I128*H128,2)</f>
        <v>0</v>
      </c>
      <c r="K128" s="148" t="s">
        <v>154</v>
      </c>
      <c r="L128" s="34"/>
      <c r="M128" s="153" t="s">
        <v>1</v>
      </c>
      <c r="N128" s="154" t="s">
        <v>41</v>
      </c>
      <c r="O128" s="59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155</v>
      </c>
      <c r="AT128" s="157" t="s">
        <v>150</v>
      </c>
      <c r="AU128" s="157" t="s">
        <v>86</v>
      </c>
      <c r="AY128" s="18" t="s">
        <v>148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8" t="s">
        <v>84</v>
      </c>
      <c r="BK128" s="158">
        <f>ROUND(I128*H128,2)</f>
        <v>0</v>
      </c>
      <c r="BL128" s="18" t="s">
        <v>155</v>
      </c>
      <c r="BM128" s="157" t="s">
        <v>658</v>
      </c>
    </row>
    <row r="129" spans="1:65" s="13" customFormat="1">
      <c r="B129" s="159"/>
      <c r="D129" s="160" t="s">
        <v>157</v>
      </c>
      <c r="E129" s="161" t="s">
        <v>1</v>
      </c>
      <c r="F129" s="162" t="s">
        <v>158</v>
      </c>
      <c r="H129" s="161" t="s">
        <v>1</v>
      </c>
      <c r="I129" s="163"/>
      <c r="L129" s="159"/>
      <c r="M129" s="164"/>
      <c r="N129" s="165"/>
      <c r="O129" s="165"/>
      <c r="P129" s="165"/>
      <c r="Q129" s="165"/>
      <c r="R129" s="165"/>
      <c r="S129" s="165"/>
      <c r="T129" s="166"/>
      <c r="AT129" s="161" t="s">
        <v>157</v>
      </c>
      <c r="AU129" s="161" t="s">
        <v>86</v>
      </c>
      <c r="AV129" s="13" t="s">
        <v>84</v>
      </c>
      <c r="AW129" s="13" t="s">
        <v>32</v>
      </c>
      <c r="AX129" s="13" t="s">
        <v>76</v>
      </c>
      <c r="AY129" s="161" t="s">
        <v>148</v>
      </c>
    </row>
    <row r="130" spans="1:65" s="14" customFormat="1">
      <c r="B130" s="167"/>
      <c r="D130" s="160" t="s">
        <v>157</v>
      </c>
      <c r="E130" s="168" t="s">
        <v>1</v>
      </c>
      <c r="F130" s="169" t="s">
        <v>94</v>
      </c>
      <c r="H130" s="170">
        <v>36</v>
      </c>
      <c r="I130" s="171"/>
      <c r="L130" s="167"/>
      <c r="M130" s="172"/>
      <c r="N130" s="173"/>
      <c r="O130" s="173"/>
      <c r="P130" s="173"/>
      <c r="Q130" s="173"/>
      <c r="R130" s="173"/>
      <c r="S130" s="173"/>
      <c r="T130" s="174"/>
      <c r="AT130" s="168" t="s">
        <v>157</v>
      </c>
      <c r="AU130" s="168" t="s">
        <v>86</v>
      </c>
      <c r="AV130" s="14" t="s">
        <v>86</v>
      </c>
      <c r="AW130" s="14" t="s">
        <v>32</v>
      </c>
      <c r="AX130" s="14" t="s">
        <v>84</v>
      </c>
      <c r="AY130" s="168" t="s">
        <v>148</v>
      </c>
    </row>
    <row r="131" spans="1:65" s="2" customFormat="1" ht="24.15" customHeight="1">
      <c r="A131" s="33"/>
      <c r="B131" s="145"/>
      <c r="C131" s="146" t="s">
        <v>86</v>
      </c>
      <c r="D131" s="146" t="s">
        <v>150</v>
      </c>
      <c r="E131" s="147" t="s">
        <v>160</v>
      </c>
      <c r="F131" s="148" t="s">
        <v>161</v>
      </c>
      <c r="G131" s="149" t="s">
        <v>153</v>
      </c>
      <c r="H131" s="150">
        <v>36</v>
      </c>
      <c r="I131" s="151"/>
      <c r="J131" s="152">
        <f>ROUND(I131*H131,2)</f>
        <v>0</v>
      </c>
      <c r="K131" s="148" t="s">
        <v>154</v>
      </c>
      <c r="L131" s="34"/>
      <c r="M131" s="153" t="s">
        <v>1</v>
      </c>
      <c r="N131" s="154" t="s">
        <v>41</v>
      </c>
      <c r="O131" s="59"/>
      <c r="P131" s="155">
        <f>O131*H131</f>
        <v>0</v>
      </c>
      <c r="Q131" s="155">
        <v>0</v>
      </c>
      <c r="R131" s="155">
        <f>Q131*H131</f>
        <v>0</v>
      </c>
      <c r="S131" s="155">
        <v>0.28999999999999998</v>
      </c>
      <c r="T131" s="156">
        <f>S131*H131</f>
        <v>10.44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155</v>
      </c>
      <c r="AT131" s="157" t="s">
        <v>150</v>
      </c>
      <c r="AU131" s="157" t="s">
        <v>86</v>
      </c>
      <c r="AY131" s="18" t="s">
        <v>148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84</v>
      </c>
      <c r="BK131" s="158">
        <f>ROUND(I131*H131,2)</f>
        <v>0</v>
      </c>
      <c r="BL131" s="18" t="s">
        <v>155</v>
      </c>
      <c r="BM131" s="157" t="s">
        <v>659</v>
      </c>
    </row>
    <row r="132" spans="1:65" s="14" customFormat="1">
      <c r="B132" s="167"/>
      <c r="D132" s="160" t="s">
        <v>157</v>
      </c>
      <c r="E132" s="168" t="s">
        <v>1</v>
      </c>
      <c r="F132" s="169" t="s">
        <v>94</v>
      </c>
      <c r="H132" s="170">
        <v>36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8" t="s">
        <v>157</v>
      </c>
      <c r="AU132" s="168" t="s">
        <v>86</v>
      </c>
      <c r="AV132" s="14" t="s">
        <v>86</v>
      </c>
      <c r="AW132" s="14" t="s">
        <v>32</v>
      </c>
      <c r="AX132" s="14" t="s">
        <v>84</v>
      </c>
      <c r="AY132" s="168" t="s">
        <v>148</v>
      </c>
    </row>
    <row r="133" spans="1:65" s="2" customFormat="1" ht="16.5" customHeight="1">
      <c r="A133" s="33"/>
      <c r="B133" s="145"/>
      <c r="C133" s="146" t="s">
        <v>163</v>
      </c>
      <c r="D133" s="146" t="s">
        <v>150</v>
      </c>
      <c r="E133" s="147" t="s">
        <v>660</v>
      </c>
      <c r="F133" s="148" t="s">
        <v>661</v>
      </c>
      <c r="G133" s="149" t="s">
        <v>201</v>
      </c>
      <c r="H133" s="150">
        <v>2</v>
      </c>
      <c r="I133" s="151"/>
      <c r="J133" s="152">
        <f>ROUND(I133*H133,2)</f>
        <v>0</v>
      </c>
      <c r="K133" s="148" t="s">
        <v>154</v>
      </c>
      <c r="L133" s="34"/>
      <c r="M133" s="153" t="s">
        <v>1</v>
      </c>
      <c r="N133" s="154" t="s">
        <v>41</v>
      </c>
      <c r="O133" s="59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155</v>
      </c>
      <c r="AT133" s="157" t="s">
        <v>150</v>
      </c>
      <c r="AU133" s="157" t="s">
        <v>86</v>
      </c>
      <c r="AY133" s="18" t="s">
        <v>148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84</v>
      </c>
      <c r="BK133" s="158">
        <f>ROUND(I133*H133,2)</f>
        <v>0</v>
      </c>
      <c r="BL133" s="18" t="s">
        <v>155</v>
      </c>
      <c r="BM133" s="157" t="s">
        <v>662</v>
      </c>
    </row>
    <row r="134" spans="1:65" s="13" customFormat="1">
      <c r="B134" s="159"/>
      <c r="D134" s="160" t="s">
        <v>157</v>
      </c>
      <c r="E134" s="161" t="s">
        <v>1</v>
      </c>
      <c r="F134" s="162" t="s">
        <v>158</v>
      </c>
      <c r="H134" s="161" t="s">
        <v>1</v>
      </c>
      <c r="I134" s="163"/>
      <c r="L134" s="159"/>
      <c r="M134" s="164"/>
      <c r="N134" s="165"/>
      <c r="O134" s="165"/>
      <c r="P134" s="165"/>
      <c r="Q134" s="165"/>
      <c r="R134" s="165"/>
      <c r="S134" s="165"/>
      <c r="T134" s="166"/>
      <c r="AT134" s="161" t="s">
        <v>157</v>
      </c>
      <c r="AU134" s="161" t="s">
        <v>86</v>
      </c>
      <c r="AV134" s="13" t="s">
        <v>84</v>
      </c>
      <c r="AW134" s="13" t="s">
        <v>32</v>
      </c>
      <c r="AX134" s="13" t="s">
        <v>76</v>
      </c>
      <c r="AY134" s="161" t="s">
        <v>148</v>
      </c>
    </row>
    <row r="135" spans="1:65" s="14" customFormat="1">
      <c r="B135" s="167"/>
      <c r="D135" s="160" t="s">
        <v>157</v>
      </c>
      <c r="E135" s="168" t="s">
        <v>1</v>
      </c>
      <c r="F135" s="169" t="s">
        <v>86</v>
      </c>
      <c r="H135" s="170">
        <v>2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8" t="s">
        <v>157</v>
      </c>
      <c r="AU135" s="168" t="s">
        <v>86</v>
      </c>
      <c r="AV135" s="14" t="s">
        <v>86</v>
      </c>
      <c r="AW135" s="14" t="s">
        <v>32</v>
      </c>
      <c r="AX135" s="14" t="s">
        <v>84</v>
      </c>
      <c r="AY135" s="168" t="s">
        <v>148</v>
      </c>
    </row>
    <row r="136" spans="1:65" s="2" customFormat="1" ht="24.15" customHeight="1">
      <c r="A136" s="33"/>
      <c r="B136" s="145"/>
      <c r="C136" s="146" t="s">
        <v>155</v>
      </c>
      <c r="D136" s="146" t="s">
        <v>150</v>
      </c>
      <c r="E136" s="147" t="s">
        <v>663</v>
      </c>
      <c r="F136" s="148" t="s">
        <v>664</v>
      </c>
      <c r="G136" s="149" t="s">
        <v>665</v>
      </c>
      <c r="H136" s="150">
        <v>56</v>
      </c>
      <c r="I136" s="151"/>
      <c r="J136" s="152">
        <f>ROUND(I136*H136,2)</f>
        <v>0</v>
      </c>
      <c r="K136" s="148" t="s">
        <v>154</v>
      </c>
      <c r="L136" s="34"/>
      <c r="M136" s="153" t="s">
        <v>1</v>
      </c>
      <c r="N136" s="154" t="s">
        <v>41</v>
      </c>
      <c r="O136" s="59"/>
      <c r="P136" s="155">
        <f>O136*H136</f>
        <v>0</v>
      </c>
      <c r="Q136" s="155">
        <v>3.0000000000000001E-5</v>
      </c>
      <c r="R136" s="155">
        <f>Q136*H136</f>
        <v>1.6800000000000001E-3</v>
      </c>
      <c r="S136" s="155">
        <v>0</v>
      </c>
      <c r="T136" s="15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155</v>
      </c>
      <c r="AT136" s="157" t="s">
        <v>150</v>
      </c>
      <c r="AU136" s="157" t="s">
        <v>86</v>
      </c>
      <c r="AY136" s="18" t="s">
        <v>148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84</v>
      </c>
      <c r="BK136" s="158">
        <f>ROUND(I136*H136,2)</f>
        <v>0</v>
      </c>
      <c r="BL136" s="18" t="s">
        <v>155</v>
      </c>
      <c r="BM136" s="157" t="s">
        <v>666</v>
      </c>
    </row>
    <row r="137" spans="1:65" s="2" customFormat="1" ht="24.15" customHeight="1">
      <c r="A137" s="33"/>
      <c r="B137" s="145"/>
      <c r="C137" s="146" t="s">
        <v>179</v>
      </c>
      <c r="D137" s="146" t="s">
        <v>150</v>
      </c>
      <c r="E137" s="147" t="s">
        <v>667</v>
      </c>
      <c r="F137" s="148" t="s">
        <v>668</v>
      </c>
      <c r="G137" s="149" t="s">
        <v>669</v>
      </c>
      <c r="H137" s="150">
        <v>7</v>
      </c>
      <c r="I137" s="151"/>
      <c r="J137" s="152">
        <f>ROUND(I137*H137,2)</f>
        <v>0</v>
      </c>
      <c r="K137" s="148" t="s">
        <v>154</v>
      </c>
      <c r="L137" s="34"/>
      <c r="M137" s="153" t="s">
        <v>1</v>
      </c>
      <c r="N137" s="154" t="s">
        <v>41</v>
      </c>
      <c r="O137" s="59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155</v>
      </c>
      <c r="AT137" s="157" t="s">
        <v>150</v>
      </c>
      <c r="AU137" s="157" t="s">
        <v>86</v>
      </c>
      <c r="AY137" s="18" t="s">
        <v>148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84</v>
      </c>
      <c r="BK137" s="158">
        <f>ROUND(I137*H137,2)</f>
        <v>0</v>
      </c>
      <c r="BL137" s="18" t="s">
        <v>155</v>
      </c>
      <c r="BM137" s="157" t="s">
        <v>670</v>
      </c>
    </row>
    <row r="138" spans="1:65" s="2" customFormat="1" ht="24.15" customHeight="1">
      <c r="A138" s="33"/>
      <c r="B138" s="145"/>
      <c r="C138" s="146" t="s">
        <v>183</v>
      </c>
      <c r="D138" s="146" t="s">
        <v>150</v>
      </c>
      <c r="E138" s="147" t="s">
        <v>671</v>
      </c>
      <c r="F138" s="148" t="s">
        <v>672</v>
      </c>
      <c r="G138" s="149" t="s">
        <v>201</v>
      </c>
      <c r="H138" s="150">
        <v>15</v>
      </c>
      <c r="I138" s="151"/>
      <c r="J138" s="152">
        <f>ROUND(I138*H138,2)</f>
        <v>0</v>
      </c>
      <c r="K138" s="148" t="s">
        <v>154</v>
      </c>
      <c r="L138" s="34"/>
      <c r="M138" s="153" t="s">
        <v>1</v>
      </c>
      <c r="N138" s="154" t="s">
        <v>41</v>
      </c>
      <c r="O138" s="59"/>
      <c r="P138" s="155">
        <f>O138*H138</f>
        <v>0</v>
      </c>
      <c r="Q138" s="155">
        <v>6.053E-2</v>
      </c>
      <c r="R138" s="155">
        <f>Q138*H138</f>
        <v>0.90795000000000003</v>
      </c>
      <c r="S138" s="155">
        <v>0</v>
      </c>
      <c r="T138" s="15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155</v>
      </c>
      <c r="AT138" s="157" t="s">
        <v>150</v>
      </c>
      <c r="AU138" s="157" t="s">
        <v>86</v>
      </c>
      <c r="AY138" s="18" t="s">
        <v>148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84</v>
      </c>
      <c r="BK138" s="158">
        <f>ROUND(I138*H138,2)</f>
        <v>0</v>
      </c>
      <c r="BL138" s="18" t="s">
        <v>155</v>
      </c>
      <c r="BM138" s="157" t="s">
        <v>673</v>
      </c>
    </row>
    <row r="139" spans="1:65" s="2" customFormat="1" ht="33" customHeight="1">
      <c r="A139" s="33"/>
      <c r="B139" s="145"/>
      <c r="C139" s="146" t="s">
        <v>187</v>
      </c>
      <c r="D139" s="146" t="s">
        <v>150</v>
      </c>
      <c r="E139" s="147" t="s">
        <v>674</v>
      </c>
      <c r="F139" s="148" t="s">
        <v>675</v>
      </c>
      <c r="G139" s="149" t="s">
        <v>166</v>
      </c>
      <c r="H139" s="150">
        <v>6</v>
      </c>
      <c r="I139" s="151"/>
      <c r="J139" s="152">
        <f>ROUND(I139*H139,2)</f>
        <v>0</v>
      </c>
      <c r="K139" s="148" t="s">
        <v>154</v>
      </c>
      <c r="L139" s="34"/>
      <c r="M139" s="153" t="s">
        <v>1</v>
      </c>
      <c r="N139" s="154" t="s">
        <v>41</v>
      </c>
      <c r="O139" s="59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155</v>
      </c>
      <c r="AT139" s="157" t="s">
        <v>150</v>
      </c>
      <c r="AU139" s="157" t="s">
        <v>86</v>
      </c>
      <c r="AY139" s="18" t="s">
        <v>148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84</v>
      </c>
      <c r="BK139" s="158">
        <f>ROUND(I139*H139,2)</f>
        <v>0</v>
      </c>
      <c r="BL139" s="18" t="s">
        <v>155</v>
      </c>
      <c r="BM139" s="157" t="s">
        <v>676</v>
      </c>
    </row>
    <row r="140" spans="1:65" s="13" customFormat="1">
      <c r="B140" s="159"/>
      <c r="D140" s="160" t="s">
        <v>157</v>
      </c>
      <c r="E140" s="161" t="s">
        <v>1</v>
      </c>
      <c r="F140" s="162" t="s">
        <v>677</v>
      </c>
      <c r="H140" s="161" t="s">
        <v>1</v>
      </c>
      <c r="I140" s="163"/>
      <c r="L140" s="159"/>
      <c r="M140" s="164"/>
      <c r="N140" s="165"/>
      <c r="O140" s="165"/>
      <c r="P140" s="165"/>
      <c r="Q140" s="165"/>
      <c r="R140" s="165"/>
      <c r="S140" s="165"/>
      <c r="T140" s="166"/>
      <c r="AT140" s="161" t="s">
        <v>157</v>
      </c>
      <c r="AU140" s="161" t="s">
        <v>86</v>
      </c>
      <c r="AV140" s="13" t="s">
        <v>84</v>
      </c>
      <c r="AW140" s="13" t="s">
        <v>32</v>
      </c>
      <c r="AX140" s="13" t="s">
        <v>76</v>
      </c>
      <c r="AY140" s="161" t="s">
        <v>148</v>
      </c>
    </row>
    <row r="141" spans="1:65" s="14" customFormat="1">
      <c r="B141" s="167"/>
      <c r="D141" s="160" t="s">
        <v>157</v>
      </c>
      <c r="E141" s="168" t="s">
        <v>1</v>
      </c>
      <c r="F141" s="169" t="s">
        <v>183</v>
      </c>
      <c r="H141" s="170">
        <v>6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8" t="s">
        <v>157</v>
      </c>
      <c r="AU141" s="168" t="s">
        <v>86</v>
      </c>
      <c r="AV141" s="14" t="s">
        <v>86</v>
      </c>
      <c r="AW141" s="14" t="s">
        <v>32</v>
      </c>
      <c r="AX141" s="14" t="s">
        <v>76</v>
      </c>
      <c r="AY141" s="168" t="s">
        <v>148</v>
      </c>
    </row>
    <row r="142" spans="1:65" s="15" customFormat="1">
      <c r="B142" s="175"/>
      <c r="D142" s="160" t="s">
        <v>157</v>
      </c>
      <c r="E142" s="176" t="s">
        <v>96</v>
      </c>
      <c r="F142" s="177" t="s">
        <v>175</v>
      </c>
      <c r="H142" s="178">
        <v>6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6" t="s">
        <v>157</v>
      </c>
      <c r="AU142" s="176" t="s">
        <v>86</v>
      </c>
      <c r="AV142" s="15" t="s">
        <v>155</v>
      </c>
      <c r="AW142" s="15" t="s">
        <v>32</v>
      </c>
      <c r="AX142" s="15" t="s">
        <v>84</v>
      </c>
      <c r="AY142" s="176" t="s">
        <v>148</v>
      </c>
    </row>
    <row r="143" spans="1:65" s="2" customFormat="1" ht="24.15" customHeight="1">
      <c r="A143" s="33"/>
      <c r="B143" s="145"/>
      <c r="C143" s="146" t="s">
        <v>192</v>
      </c>
      <c r="D143" s="146" t="s">
        <v>150</v>
      </c>
      <c r="E143" s="147" t="s">
        <v>678</v>
      </c>
      <c r="F143" s="148" t="s">
        <v>679</v>
      </c>
      <c r="G143" s="149" t="s">
        <v>166</v>
      </c>
      <c r="H143" s="150">
        <v>17.259</v>
      </c>
      <c r="I143" s="151"/>
      <c r="J143" s="152">
        <f>ROUND(I143*H143,2)</f>
        <v>0</v>
      </c>
      <c r="K143" s="148" t="s">
        <v>154</v>
      </c>
      <c r="L143" s="34"/>
      <c r="M143" s="153" t="s">
        <v>1</v>
      </c>
      <c r="N143" s="154" t="s">
        <v>41</v>
      </c>
      <c r="O143" s="59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155</v>
      </c>
      <c r="AT143" s="157" t="s">
        <v>150</v>
      </c>
      <c r="AU143" s="157" t="s">
        <v>86</v>
      </c>
      <c r="AY143" s="18" t="s">
        <v>148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84</v>
      </c>
      <c r="BK143" s="158">
        <f>ROUND(I143*H143,2)</f>
        <v>0</v>
      </c>
      <c r="BL143" s="18" t="s">
        <v>155</v>
      </c>
      <c r="BM143" s="157" t="s">
        <v>680</v>
      </c>
    </row>
    <row r="144" spans="1:65" s="14" customFormat="1">
      <c r="B144" s="167"/>
      <c r="D144" s="160" t="s">
        <v>157</v>
      </c>
      <c r="E144" s="168" t="s">
        <v>1</v>
      </c>
      <c r="F144" s="169" t="s">
        <v>681</v>
      </c>
      <c r="H144" s="170">
        <v>18.899999999999999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157</v>
      </c>
      <c r="AU144" s="168" t="s">
        <v>86</v>
      </c>
      <c r="AV144" s="14" t="s">
        <v>86</v>
      </c>
      <c r="AW144" s="14" t="s">
        <v>32</v>
      </c>
      <c r="AX144" s="14" t="s">
        <v>76</v>
      </c>
      <c r="AY144" s="168" t="s">
        <v>148</v>
      </c>
    </row>
    <row r="145" spans="1:65" s="14" customFormat="1">
      <c r="B145" s="167"/>
      <c r="D145" s="160" t="s">
        <v>157</v>
      </c>
      <c r="E145" s="168" t="s">
        <v>1</v>
      </c>
      <c r="F145" s="169" t="s">
        <v>682</v>
      </c>
      <c r="H145" s="170">
        <v>-1.641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8" t="s">
        <v>157</v>
      </c>
      <c r="AU145" s="168" t="s">
        <v>86</v>
      </c>
      <c r="AV145" s="14" t="s">
        <v>86</v>
      </c>
      <c r="AW145" s="14" t="s">
        <v>32</v>
      </c>
      <c r="AX145" s="14" t="s">
        <v>76</v>
      </c>
      <c r="AY145" s="168" t="s">
        <v>148</v>
      </c>
    </row>
    <row r="146" spans="1:65" s="15" customFormat="1">
      <c r="B146" s="175"/>
      <c r="D146" s="160" t="s">
        <v>157</v>
      </c>
      <c r="E146" s="176" t="s">
        <v>654</v>
      </c>
      <c r="F146" s="177" t="s">
        <v>175</v>
      </c>
      <c r="H146" s="178">
        <v>17.259</v>
      </c>
      <c r="I146" s="179"/>
      <c r="L146" s="175"/>
      <c r="M146" s="180"/>
      <c r="N146" s="181"/>
      <c r="O146" s="181"/>
      <c r="P146" s="181"/>
      <c r="Q146" s="181"/>
      <c r="R146" s="181"/>
      <c r="S146" s="181"/>
      <c r="T146" s="182"/>
      <c r="AT146" s="176" t="s">
        <v>157</v>
      </c>
      <c r="AU146" s="176" t="s">
        <v>86</v>
      </c>
      <c r="AV146" s="15" t="s">
        <v>155</v>
      </c>
      <c r="AW146" s="15" t="s">
        <v>32</v>
      </c>
      <c r="AX146" s="15" t="s">
        <v>84</v>
      </c>
      <c r="AY146" s="176" t="s">
        <v>148</v>
      </c>
    </row>
    <row r="147" spans="1:65" s="2" customFormat="1" ht="24.15" customHeight="1">
      <c r="A147" s="33"/>
      <c r="B147" s="145"/>
      <c r="C147" s="146" t="s">
        <v>197</v>
      </c>
      <c r="D147" s="146" t="s">
        <v>150</v>
      </c>
      <c r="E147" s="147" t="s">
        <v>176</v>
      </c>
      <c r="F147" s="148" t="s">
        <v>177</v>
      </c>
      <c r="G147" s="149" t="s">
        <v>166</v>
      </c>
      <c r="H147" s="150">
        <v>17.259</v>
      </c>
      <c r="I147" s="151"/>
      <c r="J147" s="152">
        <f>ROUND(I147*H147,2)</f>
        <v>0</v>
      </c>
      <c r="K147" s="148" t="s">
        <v>154</v>
      </c>
      <c r="L147" s="34"/>
      <c r="M147" s="153" t="s">
        <v>1</v>
      </c>
      <c r="N147" s="154" t="s">
        <v>41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155</v>
      </c>
      <c r="AT147" s="157" t="s">
        <v>150</v>
      </c>
      <c r="AU147" s="157" t="s">
        <v>86</v>
      </c>
      <c r="AY147" s="18" t="s">
        <v>148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84</v>
      </c>
      <c r="BK147" s="158">
        <f>ROUND(I147*H147,2)</f>
        <v>0</v>
      </c>
      <c r="BL147" s="18" t="s">
        <v>155</v>
      </c>
      <c r="BM147" s="157" t="s">
        <v>683</v>
      </c>
    </row>
    <row r="148" spans="1:65" s="14" customFormat="1">
      <c r="B148" s="167"/>
      <c r="D148" s="160" t="s">
        <v>157</v>
      </c>
      <c r="E148" s="168" t="s">
        <v>1</v>
      </c>
      <c r="F148" s="169" t="s">
        <v>654</v>
      </c>
      <c r="H148" s="170">
        <v>17.259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157</v>
      </c>
      <c r="AU148" s="168" t="s">
        <v>86</v>
      </c>
      <c r="AV148" s="14" t="s">
        <v>86</v>
      </c>
      <c r="AW148" s="14" t="s">
        <v>32</v>
      </c>
      <c r="AX148" s="14" t="s">
        <v>84</v>
      </c>
      <c r="AY148" s="168" t="s">
        <v>148</v>
      </c>
    </row>
    <row r="149" spans="1:65" s="2" customFormat="1" ht="24.15" customHeight="1">
      <c r="A149" s="33"/>
      <c r="B149" s="145"/>
      <c r="C149" s="146" t="s">
        <v>204</v>
      </c>
      <c r="D149" s="146" t="s">
        <v>150</v>
      </c>
      <c r="E149" s="147" t="s">
        <v>684</v>
      </c>
      <c r="F149" s="148" t="s">
        <v>685</v>
      </c>
      <c r="G149" s="149" t="s">
        <v>153</v>
      </c>
      <c r="H149" s="150">
        <v>25.2</v>
      </c>
      <c r="I149" s="151"/>
      <c r="J149" s="152">
        <f>ROUND(I149*H149,2)</f>
        <v>0</v>
      </c>
      <c r="K149" s="148" t="s">
        <v>154</v>
      </c>
      <c r="L149" s="34"/>
      <c r="M149" s="153" t="s">
        <v>1</v>
      </c>
      <c r="N149" s="154" t="s">
        <v>41</v>
      </c>
      <c r="O149" s="59"/>
      <c r="P149" s="155">
        <f>O149*H149</f>
        <v>0</v>
      </c>
      <c r="Q149" s="155">
        <v>6.4000000000000005E-4</v>
      </c>
      <c r="R149" s="155">
        <f>Q149*H149</f>
        <v>1.6128E-2</v>
      </c>
      <c r="S149" s="155">
        <v>0</v>
      </c>
      <c r="T149" s="15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155</v>
      </c>
      <c r="AT149" s="157" t="s">
        <v>150</v>
      </c>
      <c r="AU149" s="157" t="s">
        <v>86</v>
      </c>
      <c r="AY149" s="18" t="s">
        <v>148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84</v>
      </c>
      <c r="BK149" s="158">
        <f>ROUND(I149*H149,2)</f>
        <v>0</v>
      </c>
      <c r="BL149" s="18" t="s">
        <v>155</v>
      </c>
      <c r="BM149" s="157" t="s">
        <v>686</v>
      </c>
    </row>
    <row r="150" spans="1:65" s="14" customFormat="1">
      <c r="B150" s="167"/>
      <c r="D150" s="160" t="s">
        <v>157</v>
      </c>
      <c r="E150" s="168" t="s">
        <v>1</v>
      </c>
      <c r="F150" s="169" t="s">
        <v>687</v>
      </c>
      <c r="H150" s="170">
        <v>25.2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157</v>
      </c>
      <c r="AU150" s="168" t="s">
        <v>86</v>
      </c>
      <c r="AV150" s="14" t="s">
        <v>86</v>
      </c>
      <c r="AW150" s="14" t="s">
        <v>32</v>
      </c>
      <c r="AX150" s="14" t="s">
        <v>84</v>
      </c>
      <c r="AY150" s="168" t="s">
        <v>148</v>
      </c>
    </row>
    <row r="151" spans="1:65" s="2" customFormat="1" ht="24.15" customHeight="1">
      <c r="A151" s="33"/>
      <c r="B151" s="145"/>
      <c r="C151" s="146" t="s">
        <v>211</v>
      </c>
      <c r="D151" s="146" t="s">
        <v>150</v>
      </c>
      <c r="E151" s="147" t="s">
        <v>688</v>
      </c>
      <c r="F151" s="148" t="s">
        <v>689</v>
      </c>
      <c r="G151" s="149" t="s">
        <v>153</v>
      </c>
      <c r="H151" s="150">
        <v>25.2</v>
      </c>
      <c r="I151" s="151"/>
      <c r="J151" s="152">
        <f>ROUND(I151*H151,2)</f>
        <v>0</v>
      </c>
      <c r="K151" s="148" t="s">
        <v>154</v>
      </c>
      <c r="L151" s="34"/>
      <c r="M151" s="153" t="s">
        <v>1</v>
      </c>
      <c r="N151" s="154" t="s">
        <v>41</v>
      </c>
      <c r="O151" s="59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155</v>
      </c>
      <c r="AT151" s="157" t="s">
        <v>150</v>
      </c>
      <c r="AU151" s="157" t="s">
        <v>86</v>
      </c>
      <c r="AY151" s="18" t="s">
        <v>148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84</v>
      </c>
      <c r="BK151" s="158">
        <f>ROUND(I151*H151,2)</f>
        <v>0</v>
      </c>
      <c r="BL151" s="18" t="s">
        <v>155</v>
      </c>
      <c r="BM151" s="157" t="s">
        <v>690</v>
      </c>
    </row>
    <row r="152" spans="1:65" s="2" customFormat="1" ht="24.15" customHeight="1">
      <c r="A152" s="33"/>
      <c r="B152" s="145"/>
      <c r="C152" s="146" t="s">
        <v>8</v>
      </c>
      <c r="D152" s="146" t="s">
        <v>150</v>
      </c>
      <c r="E152" s="147" t="s">
        <v>691</v>
      </c>
      <c r="F152" s="148" t="s">
        <v>692</v>
      </c>
      <c r="G152" s="149" t="s">
        <v>166</v>
      </c>
      <c r="H152" s="150">
        <v>23.259</v>
      </c>
      <c r="I152" s="151"/>
      <c r="J152" s="152">
        <f>ROUND(I152*H152,2)</f>
        <v>0</v>
      </c>
      <c r="K152" s="148" t="s">
        <v>154</v>
      </c>
      <c r="L152" s="34"/>
      <c r="M152" s="153" t="s">
        <v>1</v>
      </c>
      <c r="N152" s="154" t="s">
        <v>41</v>
      </c>
      <c r="O152" s="59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155</v>
      </c>
      <c r="AT152" s="157" t="s">
        <v>150</v>
      </c>
      <c r="AU152" s="157" t="s">
        <v>86</v>
      </c>
      <c r="AY152" s="18" t="s">
        <v>148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84</v>
      </c>
      <c r="BK152" s="158">
        <f>ROUND(I152*H152,2)</f>
        <v>0</v>
      </c>
      <c r="BL152" s="18" t="s">
        <v>155</v>
      </c>
      <c r="BM152" s="157" t="s">
        <v>693</v>
      </c>
    </row>
    <row r="153" spans="1:65" s="14" customFormat="1">
      <c r="B153" s="167"/>
      <c r="D153" s="160" t="s">
        <v>157</v>
      </c>
      <c r="E153" s="168" t="s">
        <v>1</v>
      </c>
      <c r="F153" s="169" t="s">
        <v>694</v>
      </c>
      <c r="H153" s="170">
        <v>23.259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157</v>
      </c>
      <c r="AU153" s="168" t="s">
        <v>86</v>
      </c>
      <c r="AV153" s="14" t="s">
        <v>86</v>
      </c>
      <c r="AW153" s="14" t="s">
        <v>32</v>
      </c>
      <c r="AX153" s="14" t="s">
        <v>84</v>
      </c>
      <c r="AY153" s="168" t="s">
        <v>148</v>
      </c>
    </row>
    <row r="154" spans="1:65" s="2" customFormat="1" ht="24.15" customHeight="1">
      <c r="A154" s="33"/>
      <c r="B154" s="145"/>
      <c r="C154" s="146" t="s">
        <v>223</v>
      </c>
      <c r="D154" s="146" t="s">
        <v>150</v>
      </c>
      <c r="E154" s="147" t="s">
        <v>188</v>
      </c>
      <c r="F154" s="148" t="s">
        <v>189</v>
      </c>
      <c r="G154" s="149" t="s">
        <v>153</v>
      </c>
      <c r="H154" s="150">
        <v>36</v>
      </c>
      <c r="I154" s="151"/>
      <c r="J154" s="152">
        <f>ROUND(I154*H154,2)</f>
        <v>0</v>
      </c>
      <c r="K154" s="148" t="s">
        <v>154</v>
      </c>
      <c r="L154" s="34"/>
      <c r="M154" s="153" t="s">
        <v>1</v>
      </c>
      <c r="N154" s="154" t="s">
        <v>41</v>
      </c>
      <c r="O154" s="59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155</v>
      </c>
      <c r="AT154" s="157" t="s">
        <v>150</v>
      </c>
      <c r="AU154" s="157" t="s">
        <v>86</v>
      </c>
      <c r="AY154" s="18" t="s">
        <v>148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84</v>
      </c>
      <c r="BK154" s="158">
        <f>ROUND(I154*H154,2)</f>
        <v>0</v>
      </c>
      <c r="BL154" s="18" t="s">
        <v>155</v>
      </c>
      <c r="BM154" s="157" t="s">
        <v>695</v>
      </c>
    </row>
    <row r="155" spans="1:65" s="14" customFormat="1">
      <c r="B155" s="167"/>
      <c r="D155" s="160" t="s">
        <v>157</v>
      </c>
      <c r="E155" s="168" t="s">
        <v>1</v>
      </c>
      <c r="F155" s="169" t="s">
        <v>94</v>
      </c>
      <c r="H155" s="170">
        <v>36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157</v>
      </c>
      <c r="AU155" s="168" t="s">
        <v>86</v>
      </c>
      <c r="AV155" s="14" t="s">
        <v>86</v>
      </c>
      <c r="AW155" s="14" t="s">
        <v>32</v>
      </c>
      <c r="AX155" s="14" t="s">
        <v>84</v>
      </c>
      <c r="AY155" s="168" t="s">
        <v>148</v>
      </c>
    </row>
    <row r="156" spans="1:65" s="12" customFormat="1" ht="22.8" customHeight="1">
      <c r="B156" s="132"/>
      <c r="D156" s="133" t="s">
        <v>75</v>
      </c>
      <c r="E156" s="143" t="s">
        <v>163</v>
      </c>
      <c r="F156" s="143" t="s">
        <v>273</v>
      </c>
      <c r="I156" s="135"/>
      <c r="J156" s="144">
        <f>BK156</f>
        <v>0</v>
      </c>
      <c r="L156" s="132"/>
      <c r="M156" s="137"/>
      <c r="N156" s="138"/>
      <c r="O156" s="138"/>
      <c r="P156" s="139">
        <f>SUM(P157:P159)</f>
        <v>0</v>
      </c>
      <c r="Q156" s="138"/>
      <c r="R156" s="139">
        <f>SUM(R157:R159)</f>
        <v>0</v>
      </c>
      <c r="S156" s="138"/>
      <c r="T156" s="140">
        <f>SUM(T157:T159)</f>
        <v>0</v>
      </c>
      <c r="AR156" s="133" t="s">
        <v>84</v>
      </c>
      <c r="AT156" s="141" t="s">
        <v>75</v>
      </c>
      <c r="AU156" s="141" t="s">
        <v>84</v>
      </c>
      <c r="AY156" s="133" t="s">
        <v>148</v>
      </c>
      <c r="BK156" s="142">
        <f>SUM(BK157:BK159)</f>
        <v>0</v>
      </c>
    </row>
    <row r="157" spans="1:65" s="2" customFormat="1" ht="21.75" customHeight="1">
      <c r="A157" s="33"/>
      <c r="B157" s="145"/>
      <c r="C157" s="146" t="s">
        <v>227</v>
      </c>
      <c r="D157" s="146" t="s">
        <v>150</v>
      </c>
      <c r="E157" s="147" t="s">
        <v>696</v>
      </c>
      <c r="F157" s="148" t="s">
        <v>697</v>
      </c>
      <c r="G157" s="149" t="s">
        <v>201</v>
      </c>
      <c r="H157" s="150">
        <v>63.6</v>
      </c>
      <c r="I157" s="151"/>
      <c r="J157" s="152">
        <f>ROUND(I157*H157,2)</f>
        <v>0</v>
      </c>
      <c r="K157" s="148" t="s">
        <v>154</v>
      </c>
      <c r="L157" s="34"/>
      <c r="M157" s="153" t="s">
        <v>1</v>
      </c>
      <c r="N157" s="154" t="s">
        <v>41</v>
      </c>
      <c r="O157" s="59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155</v>
      </c>
      <c r="AT157" s="157" t="s">
        <v>150</v>
      </c>
      <c r="AU157" s="157" t="s">
        <v>86</v>
      </c>
      <c r="AY157" s="18" t="s">
        <v>148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84</v>
      </c>
      <c r="BK157" s="158">
        <f>ROUND(I157*H157,2)</f>
        <v>0</v>
      </c>
      <c r="BL157" s="18" t="s">
        <v>155</v>
      </c>
      <c r="BM157" s="157" t="s">
        <v>698</v>
      </c>
    </row>
    <row r="158" spans="1:65" s="13" customFormat="1">
      <c r="B158" s="159"/>
      <c r="D158" s="160" t="s">
        <v>157</v>
      </c>
      <c r="E158" s="161" t="s">
        <v>1</v>
      </c>
      <c r="F158" s="162" t="s">
        <v>699</v>
      </c>
      <c r="H158" s="161" t="s">
        <v>1</v>
      </c>
      <c r="I158" s="163"/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157</v>
      </c>
      <c r="AU158" s="161" t="s">
        <v>86</v>
      </c>
      <c r="AV158" s="13" t="s">
        <v>84</v>
      </c>
      <c r="AW158" s="13" t="s">
        <v>32</v>
      </c>
      <c r="AX158" s="13" t="s">
        <v>76</v>
      </c>
      <c r="AY158" s="161" t="s">
        <v>148</v>
      </c>
    </row>
    <row r="159" spans="1:65" s="14" customFormat="1">
      <c r="B159" s="167"/>
      <c r="D159" s="160" t="s">
        <v>157</v>
      </c>
      <c r="E159" s="168" t="s">
        <v>1</v>
      </c>
      <c r="F159" s="169" t="s">
        <v>700</v>
      </c>
      <c r="H159" s="170">
        <v>63.6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157</v>
      </c>
      <c r="AU159" s="168" t="s">
        <v>86</v>
      </c>
      <c r="AV159" s="14" t="s">
        <v>86</v>
      </c>
      <c r="AW159" s="14" t="s">
        <v>32</v>
      </c>
      <c r="AX159" s="14" t="s">
        <v>84</v>
      </c>
      <c r="AY159" s="168" t="s">
        <v>148</v>
      </c>
    </row>
    <row r="160" spans="1:65" s="12" customFormat="1" ht="22.8" customHeight="1">
      <c r="B160" s="132"/>
      <c r="D160" s="133" t="s">
        <v>75</v>
      </c>
      <c r="E160" s="143" t="s">
        <v>155</v>
      </c>
      <c r="F160" s="143" t="s">
        <v>293</v>
      </c>
      <c r="I160" s="135"/>
      <c r="J160" s="144">
        <f>BK160</f>
        <v>0</v>
      </c>
      <c r="L160" s="132"/>
      <c r="M160" s="137"/>
      <c r="N160" s="138"/>
      <c r="O160" s="138"/>
      <c r="P160" s="139">
        <f>SUM(P161:P162)</f>
        <v>0</v>
      </c>
      <c r="Q160" s="138"/>
      <c r="R160" s="139">
        <f>SUM(R161:R162)</f>
        <v>0.12742000000000001</v>
      </c>
      <c r="S160" s="138"/>
      <c r="T160" s="140">
        <f>SUM(T161:T162)</f>
        <v>0</v>
      </c>
      <c r="AR160" s="133" t="s">
        <v>84</v>
      </c>
      <c r="AT160" s="141" t="s">
        <v>75</v>
      </c>
      <c r="AU160" s="141" t="s">
        <v>84</v>
      </c>
      <c r="AY160" s="133" t="s">
        <v>148</v>
      </c>
      <c r="BK160" s="142">
        <f>SUM(BK161:BK162)</f>
        <v>0</v>
      </c>
    </row>
    <row r="161" spans="1:65" s="2" customFormat="1" ht="24.15" customHeight="1">
      <c r="A161" s="33"/>
      <c r="B161" s="145"/>
      <c r="C161" s="146" t="s">
        <v>236</v>
      </c>
      <c r="D161" s="146" t="s">
        <v>150</v>
      </c>
      <c r="E161" s="147" t="s">
        <v>701</v>
      </c>
      <c r="F161" s="148" t="s">
        <v>702</v>
      </c>
      <c r="G161" s="149" t="s">
        <v>195</v>
      </c>
      <c r="H161" s="150">
        <v>1</v>
      </c>
      <c r="I161" s="151"/>
      <c r="J161" s="152">
        <f>ROUND(I161*H161,2)</f>
        <v>0</v>
      </c>
      <c r="K161" s="148" t="s">
        <v>154</v>
      </c>
      <c r="L161" s="34"/>
      <c r="M161" s="153" t="s">
        <v>1</v>
      </c>
      <c r="N161" s="154" t="s">
        <v>41</v>
      </c>
      <c r="O161" s="59"/>
      <c r="P161" s="155">
        <f>O161*H161</f>
        <v>0</v>
      </c>
      <c r="Q161" s="155">
        <v>8.7419999999999998E-2</v>
      </c>
      <c r="R161" s="155">
        <f>Q161*H161</f>
        <v>8.7419999999999998E-2</v>
      </c>
      <c r="S161" s="155">
        <v>0</v>
      </c>
      <c r="T161" s="15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155</v>
      </c>
      <c r="AT161" s="157" t="s">
        <v>150</v>
      </c>
      <c r="AU161" s="157" t="s">
        <v>86</v>
      </c>
      <c r="AY161" s="18" t="s">
        <v>148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84</v>
      </c>
      <c r="BK161" s="158">
        <f>ROUND(I161*H161,2)</f>
        <v>0</v>
      </c>
      <c r="BL161" s="18" t="s">
        <v>155</v>
      </c>
      <c r="BM161" s="157" t="s">
        <v>703</v>
      </c>
    </row>
    <row r="162" spans="1:65" s="2" customFormat="1" ht="24.15" customHeight="1">
      <c r="A162" s="33"/>
      <c r="B162" s="145"/>
      <c r="C162" s="183" t="s">
        <v>244</v>
      </c>
      <c r="D162" s="183" t="s">
        <v>198</v>
      </c>
      <c r="E162" s="184" t="s">
        <v>704</v>
      </c>
      <c r="F162" s="185" t="s">
        <v>705</v>
      </c>
      <c r="G162" s="186" t="s">
        <v>195</v>
      </c>
      <c r="H162" s="187">
        <v>1</v>
      </c>
      <c r="I162" s="188"/>
      <c r="J162" s="189">
        <f>ROUND(I162*H162,2)</f>
        <v>0</v>
      </c>
      <c r="K162" s="185" t="s">
        <v>154</v>
      </c>
      <c r="L162" s="190"/>
      <c r="M162" s="191" t="s">
        <v>1</v>
      </c>
      <c r="N162" s="192" t="s">
        <v>41</v>
      </c>
      <c r="O162" s="59"/>
      <c r="P162" s="155">
        <f>O162*H162</f>
        <v>0</v>
      </c>
      <c r="Q162" s="155">
        <v>0.04</v>
      </c>
      <c r="R162" s="155">
        <f>Q162*H162</f>
        <v>0.04</v>
      </c>
      <c r="S162" s="155">
        <v>0</v>
      </c>
      <c r="T162" s="15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7" t="s">
        <v>192</v>
      </c>
      <c r="AT162" s="157" t="s">
        <v>198</v>
      </c>
      <c r="AU162" s="157" t="s">
        <v>86</v>
      </c>
      <c r="AY162" s="18" t="s">
        <v>148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8" t="s">
        <v>84</v>
      </c>
      <c r="BK162" s="158">
        <f>ROUND(I162*H162,2)</f>
        <v>0</v>
      </c>
      <c r="BL162" s="18" t="s">
        <v>155</v>
      </c>
      <c r="BM162" s="157" t="s">
        <v>706</v>
      </c>
    </row>
    <row r="163" spans="1:65" s="12" customFormat="1" ht="22.8" customHeight="1">
      <c r="B163" s="132"/>
      <c r="D163" s="133" t="s">
        <v>75</v>
      </c>
      <c r="E163" s="143" t="s">
        <v>179</v>
      </c>
      <c r="F163" s="143" t="s">
        <v>372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SUM(P164:P169)</f>
        <v>0</v>
      </c>
      <c r="Q163" s="138"/>
      <c r="R163" s="139">
        <f>SUM(R164:R169)</f>
        <v>6.6132</v>
      </c>
      <c r="S163" s="138"/>
      <c r="T163" s="140">
        <f>SUM(T164:T169)</f>
        <v>0</v>
      </c>
      <c r="AR163" s="133" t="s">
        <v>84</v>
      </c>
      <c r="AT163" s="141" t="s">
        <v>75</v>
      </c>
      <c r="AU163" s="141" t="s">
        <v>84</v>
      </c>
      <c r="AY163" s="133" t="s">
        <v>148</v>
      </c>
      <c r="BK163" s="142">
        <f>SUM(BK164:BK169)</f>
        <v>0</v>
      </c>
    </row>
    <row r="164" spans="1:65" s="2" customFormat="1" ht="24.15" customHeight="1">
      <c r="A164" s="33"/>
      <c r="B164" s="145"/>
      <c r="C164" s="146" t="s">
        <v>252</v>
      </c>
      <c r="D164" s="146" t="s">
        <v>150</v>
      </c>
      <c r="E164" s="147" t="s">
        <v>374</v>
      </c>
      <c r="F164" s="148" t="s">
        <v>375</v>
      </c>
      <c r="G164" s="149" t="s">
        <v>153</v>
      </c>
      <c r="H164" s="150">
        <v>36</v>
      </c>
      <c r="I164" s="151"/>
      <c r="J164" s="152">
        <f>ROUND(I164*H164,2)</f>
        <v>0</v>
      </c>
      <c r="K164" s="148" t="s">
        <v>154</v>
      </c>
      <c r="L164" s="34"/>
      <c r="M164" s="153" t="s">
        <v>1</v>
      </c>
      <c r="N164" s="154" t="s">
        <v>41</v>
      </c>
      <c r="O164" s="59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7" t="s">
        <v>155</v>
      </c>
      <c r="AT164" s="157" t="s">
        <v>150</v>
      </c>
      <c r="AU164" s="157" t="s">
        <v>86</v>
      </c>
      <c r="AY164" s="18" t="s">
        <v>148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84</v>
      </c>
      <c r="BK164" s="158">
        <f>ROUND(I164*H164,2)</f>
        <v>0</v>
      </c>
      <c r="BL164" s="18" t="s">
        <v>155</v>
      </c>
      <c r="BM164" s="157" t="s">
        <v>707</v>
      </c>
    </row>
    <row r="165" spans="1:65" s="14" customFormat="1">
      <c r="B165" s="167"/>
      <c r="D165" s="160" t="s">
        <v>157</v>
      </c>
      <c r="E165" s="168" t="s">
        <v>1</v>
      </c>
      <c r="F165" s="169" t="s">
        <v>94</v>
      </c>
      <c r="H165" s="170">
        <v>36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8" t="s">
        <v>157</v>
      </c>
      <c r="AU165" s="168" t="s">
        <v>86</v>
      </c>
      <c r="AV165" s="14" t="s">
        <v>86</v>
      </c>
      <c r="AW165" s="14" t="s">
        <v>32</v>
      </c>
      <c r="AX165" s="14" t="s">
        <v>84</v>
      </c>
      <c r="AY165" s="168" t="s">
        <v>148</v>
      </c>
    </row>
    <row r="166" spans="1:65" s="2" customFormat="1" ht="24.15" customHeight="1">
      <c r="A166" s="33"/>
      <c r="B166" s="145"/>
      <c r="C166" s="146" t="s">
        <v>256</v>
      </c>
      <c r="D166" s="146" t="s">
        <v>150</v>
      </c>
      <c r="E166" s="147" t="s">
        <v>378</v>
      </c>
      <c r="F166" s="148" t="s">
        <v>379</v>
      </c>
      <c r="G166" s="149" t="s">
        <v>153</v>
      </c>
      <c r="H166" s="150">
        <v>36</v>
      </c>
      <c r="I166" s="151"/>
      <c r="J166" s="152">
        <f>ROUND(I166*H166,2)</f>
        <v>0</v>
      </c>
      <c r="K166" s="148" t="s">
        <v>154</v>
      </c>
      <c r="L166" s="34"/>
      <c r="M166" s="153" t="s">
        <v>1</v>
      </c>
      <c r="N166" s="154" t="s">
        <v>41</v>
      </c>
      <c r="O166" s="59"/>
      <c r="P166" s="155">
        <f>O166*H166</f>
        <v>0</v>
      </c>
      <c r="Q166" s="155">
        <v>0.1837</v>
      </c>
      <c r="R166" s="155">
        <f>Q166*H166</f>
        <v>6.6132</v>
      </c>
      <c r="S166" s="155">
        <v>0</v>
      </c>
      <c r="T166" s="15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7" t="s">
        <v>155</v>
      </c>
      <c r="AT166" s="157" t="s">
        <v>150</v>
      </c>
      <c r="AU166" s="157" t="s">
        <v>86</v>
      </c>
      <c r="AY166" s="18" t="s">
        <v>148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8" t="s">
        <v>84</v>
      </c>
      <c r="BK166" s="158">
        <f>ROUND(I166*H166,2)</f>
        <v>0</v>
      </c>
      <c r="BL166" s="18" t="s">
        <v>155</v>
      </c>
      <c r="BM166" s="157" t="s">
        <v>708</v>
      </c>
    </row>
    <row r="167" spans="1:65" s="13" customFormat="1">
      <c r="B167" s="159"/>
      <c r="D167" s="160" t="s">
        <v>157</v>
      </c>
      <c r="E167" s="161" t="s">
        <v>1</v>
      </c>
      <c r="F167" s="162" t="s">
        <v>709</v>
      </c>
      <c r="H167" s="161" t="s">
        <v>1</v>
      </c>
      <c r="I167" s="163"/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157</v>
      </c>
      <c r="AU167" s="161" t="s">
        <v>86</v>
      </c>
      <c r="AV167" s="13" t="s">
        <v>84</v>
      </c>
      <c r="AW167" s="13" t="s">
        <v>32</v>
      </c>
      <c r="AX167" s="13" t="s">
        <v>76</v>
      </c>
      <c r="AY167" s="161" t="s">
        <v>148</v>
      </c>
    </row>
    <row r="168" spans="1:65" s="14" customFormat="1">
      <c r="B168" s="167"/>
      <c r="D168" s="160" t="s">
        <v>157</v>
      </c>
      <c r="E168" s="168" t="s">
        <v>1</v>
      </c>
      <c r="F168" s="169" t="s">
        <v>343</v>
      </c>
      <c r="H168" s="170">
        <v>36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157</v>
      </c>
      <c r="AU168" s="168" t="s">
        <v>86</v>
      </c>
      <c r="AV168" s="14" t="s">
        <v>86</v>
      </c>
      <c r="AW168" s="14" t="s">
        <v>32</v>
      </c>
      <c r="AX168" s="14" t="s">
        <v>76</v>
      </c>
      <c r="AY168" s="168" t="s">
        <v>148</v>
      </c>
    </row>
    <row r="169" spans="1:65" s="15" customFormat="1">
      <c r="B169" s="175"/>
      <c r="D169" s="160" t="s">
        <v>157</v>
      </c>
      <c r="E169" s="176" t="s">
        <v>94</v>
      </c>
      <c r="F169" s="177" t="s">
        <v>175</v>
      </c>
      <c r="H169" s="178">
        <v>36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6" t="s">
        <v>157</v>
      </c>
      <c r="AU169" s="176" t="s">
        <v>86</v>
      </c>
      <c r="AV169" s="15" t="s">
        <v>155</v>
      </c>
      <c r="AW169" s="15" t="s">
        <v>32</v>
      </c>
      <c r="AX169" s="15" t="s">
        <v>84</v>
      </c>
      <c r="AY169" s="176" t="s">
        <v>148</v>
      </c>
    </row>
    <row r="170" spans="1:65" s="12" customFormat="1" ht="22.8" customHeight="1">
      <c r="B170" s="132"/>
      <c r="D170" s="133" t="s">
        <v>75</v>
      </c>
      <c r="E170" s="143" t="s">
        <v>192</v>
      </c>
      <c r="F170" s="143" t="s">
        <v>710</v>
      </c>
      <c r="I170" s="135"/>
      <c r="J170" s="144">
        <f>BK170</f>
        <v>0</v>
      </c>
      <c r="L170" s="132"/>
      <c r="M170" s="137"/>
      <c r="N170" s="138"/>
      <c r="O170" s="138"/>
      <c r="P170" s="139">
        <f>SUM(P171:P193)</f>
        <v>0</v>
      </c>
      <c r="Q170" s="138"/>
      <c r="R170" s="139">
        <f>SUM(R171:R193)</f>
        <v>2.8291461199999999</v>
      </c>
      <c r="S170" s="138"/>
      <c r="T170" s="140">
        <f>SUM(T171:T193)</f>
        <v>1.1345999999999998</v>
      </c>
      <c r="AR170" s="133" t="s">
        <v>84</v>
      </c>
      <c r="AT170" s="141" t="s">
        <v>75</v>
      </c>
      <c r="AU170" s="141" t="s">
        <v>84</v>
      </c>
      <c r="AY170" s="133" t="s">
        <v>148</v>
      </c>
      <c r="BK170" s="142">
        <f>SUM(BK171:BK193)</f>
        <v>0</v>
      </c>
    </row>
    <row r="171" spans="1:65" s="2" customFormat="1" ht="24.15" customHeight="1">
      <c r="A171" s="33"/>
      <c r="B171" s="145"/>
      <c r="C171" s="146" t="s">
        <v>261</v>
      </c>
      <c r="D171" s="146" t="s">
        <v>150</v>
      </c>
      <c r="E171" s="147" t="s">
        <v>711</v>
      </c>
      <c r="F171" s="148" t="s">
        <v>712</v>
      </c>
      <c r="G171" s="149" t="s">
        <v>166</v>
      </c>
      <c r="H171" s="150">
        <v>1.641</v>
      </c>
      <c r="I171" s="151"/>
      <c r="J171" s="152">
        <f>ROUND(I171*H171,2)</f>
        <v>0</v>
      </c>
      <c r="K171" s="148" t="s">
        <v>154</v>
      </c>
      <c r="L171" s="34"/>
      <c r="M171" s="153" t="s">
        <v>1</v>
      </c>
      <c r="N171" s="154" t="s">
        <v>41</v>
      </c>
      <c r="O171" s="59"/>
      <c r="P171" s="155">
        <f>O171*H171</f>
        <v>0</v>
      </c>
      <c r="Q171" s="155">
        <v>0</v>
      </c>
      <c r="R171" s="155">
        <f>Q171*H171</f>
        <v>0</v>
      </c>
      <c r="S171" s="155">
        <v>0.6</v>
      </c>
      <c r="T171" s="156">
        <f>S171*H171</f>
        <v>0.98459999999999992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155</v>
      </c>
      <c r="AT171" s="157" t="s">
        <v>150</v>
      </c>
      <c r="AU171" s="157" t="s">
        <v>86</v>
      </c>
      <c r="AY171" s="18" t="s">
        <v>148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84</v>
      </c>
      <c r="BK171" s="158">
        <f>ROUND(I171*H171,2)</f>
        <v>0</v>
      </c>
      <c r="BL171" s="18" t="s">
        <v>155</v>
      </c>
      <c r="BM171" s="157" t="s">
        <v>713</v>
      </c>
    </row>
    <row r="172" spans="1:65" s="14" customFormat="1">
      <c r="B172" s="167"/>
      <c r="D172" s="160" t="s">
        <v>157</v>
      </c>
      <c r="E172" s="168" t="s">
        <v>1</v>
      </c>
      <c r="F172" s="169" t="s">
        <v>714</v>
      </c>
      <c r="H172" s="170">
        <v>1.641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157</v>
      </c>
      <c r="AU172" s="168" t="s">
        <v>86</v>
      </c>
      <c r="AV172" s="14" t="s">
        <v>86</v>
      </c>
      <c r="AW172" s="14" t="s">
        <v>32</v>
      </c>
      <c r="AX172" s="14" t="s">
        <v>84</v>
      </c>
      <c r="AY172" s="168" t="s">
        <v>148</v>
      </c>
    </row>
    <row r="173" spans="1:65" s="2" customFormat="1" ht="16.5" customHeight="1">
      <c r="A173" s="33"/>
      <c r="B173" s="145"/>
      <c r="C173" s="146" t="s">
        <v>268</v>
      </c>
      <c r="D173" s="146" t="s">
        <v>150</v>
      </c>
      <c r="E173" s="147" t="s">
        <v>715</v>
      </c>
      <c r="F173" s="148" t="s">
        <v>716</v>
      </c>
      <c r="G173" s="149" t="s">
        <v>201</v>
      </c>
      <c r="H173" s="150">
        <v>31.8</v>
      </c>
      <c r="I173" s="151"/>
      <c r="J173" s="152">
        <f t="shared" ref="J173:J181" si="0">ROUND(I173*H173,2)</f>
        <v>0</v>
      </c>
      <c r="K173" s="148" t="s">
        <v>1</v>
      </c>
      <c r="L173" s="34"/>
      <c r="M173" s="153" t="s">
        <v>1</v>
      </c>
      <c r="N173" s="154" t="s">
        <v>41</v>
      </c>
      <c r="O173" s="59"/>
      <c r="P173" s="155">
        <f t="shared" ref="P173:P181" si="1">O173*H173</f>
        <v>0</v>
      </c>
      <c r="Q173" s="155">
        <v>1.0000000000000001E-5</v>
      </c>
      <c r="R173" s="155">
        <f t="shared" ref="R173:R181" si="2">Q173*H173</f>
        <v>3.1800000000000003E-4</v>
      </c>
      <c r="S173" s="155">
        <v>0</v>
      </c>
      <c r="T173" s="156">
        <f t="shared" ref="T173:T181" si="3"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155</v>
      </c>
      <c r="AT173" s="157" t="s">
        <v>150</v>
      </c>
      <c r="AU173" s="157" t="s">
        <v>86</v>
      </c>
      <c r="AY173" s="18" t="s">
        <v>148</v>
      </c>
      <c r="BE173" s="158">
        <f t="shared" ref="BE173:BE181" si="4">IF(N173="základní",J173,0)</f>
        <v>0</v>
      </c>
      <c r="BF173" s="158">
        <f t="shared" ref="BF173:BF181" si="5">IF(N173="snížená",J173,0)</f>
        <v>0</v>
      </c>
      <c r="BG173" s="158">
        <f t="shared" ref="BG173:BG181" si="6">IF(N173="zákl. přenesená",J173,0)</f>
        <v>0</v>
      </c>
      <c r="BH173" s="158">
        <f t="shared" ref="BH173:BH181" si="7">IF(N173="sníž. přenesená",J173,0)</f>
        <v>0</v>
      </c>
      <c r="BI173" s="158">
        <f t="shared" ref="BI173:BI181" si="8">IF(N173="nulová",J173,0)</f>
        <v>0</v>
      </c>
      <c r="BJ173" s="18" t="s">
        <v>84</v>
      </c>
      <c r="BK173" s="158">
        <f t="shared" ref="BK173:BK181" si="9">ROUND(I173*H173,2)</f>
        <v>0</v>
      </c>
      <c r="BL173" s="18" t="s">
        <v>155</v>
      </c>
      <c r="BM173" s="157" t="s">
        <v>717</v>
      </c>
    </row>
    <row r="174" spans="1:65" s="2" customFormat="1" ht="24.15" customHeight="1">
      <c r="A174" s="33"/>
      <c r="B174" s="145"/>
      <c r="C174" s="146" t="s">
        <v>7</v>
      </c>
      <c r="D174" s="146" t="s">
        <v>150</v>
      </c>
      <c r="E174" s="147" t="s">
        <v>718</v>
      </c>
      <c r="F174" s="148" t="s">
        <v>719</v>
      </c>
      <c r="G174" s="149" t="s">
        <v>195</v>
      </c>
      <c r="H174" s="150">
        <v>1</v>
      </c>
      <c r="I174" s="151"/>
      <c r="J174" s="152">
        <f t="shared" si="0"/>
        <v>0</v>
      </c>
      <c r="K174" s="148" t="s">
        <v>154</v>
      </c>
      <c r="L174" s="34"/>
      <c r="M174" s="153" t="s">
        <v>1</v>
      </c>
      <c r="N174" s="154" t="s">
        <v>41</v>
      </c>
      <c r="O174" s="59"/>
      <c r="P174" s="155">
        <f t="shared" si="1"/>
        <v>0</v>
      </c>
      <c r="Q174" s="155">
        <v>1.0189999999999999E-2</v>
      </c>
      <c r="R174" s="155">
        <f t="shared" si="2"/>
        <v>1.0189999999999999E-2</v>
      </c>
      <c r="S174" s="155">
        <v>0</v>
      </c>
      <c r="T174" s="156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7" t="s">
        <v>155</v>
      </c>
      <c r="AT174" s="157" t="s">
        <v>150</v>
      </c>
      <c r="AU174" s="157" t="s">
        <v>86</v>
      </c>
      <c r="AY174" s="18" t="s">
        <v>148</v>
      </c>
      <c r="BE174" s="158">
        <f t="shared" si="4"/>
        <v>0</v>
      </c>
      <c r="BF174" s="158">
        <f t="shared" si="5"/>
        <v>0</v>
      </c>
      <c r="BG174" s="158">
        <f t="shared" si="6"/>
        <v>0</v>
      </c>
      <c r="BH174" s="158">
        <f t="shared" si="7"/>
        <v>0</v>
      </c>
      <c r="BI174" s="158">
        <f t="shared" si="8"/>
        <v>0</v>
      </c>
      <c r="BJ174" s="18" t="s">
        <v>84</v>
      </c>
      <c r="BK174" s="158">
        <f t="shared" si="9"/>
        <v>0</v>
      </c>
      <c r="BL174" s="18" t="s">
        <v>155</v>
      </c>
      <c r="BM174" s="157" t="s">
        <v>720</v>
      </c>
    </row>
    <row r="175" spans="1:65" s="2" customFormat="1" ht="21.75" customHeight="1">
      <c r="A175" s="33"/>
      <c r="B175" s="145"/>
      <c r="C175" s="183" t="s">
        <v>279</v>
      </c>
      <c r="D175" s="183" t="s">
        <v>198</v>
      </c>
      <c r="E175" s="184" t="s">
        <v>721</v>
      </c>
      <c r="F175" s="185" t="s">
        <v>722</v>
      </c>
      <c r="G175" s="186" t="s">
        <v>195</v>
      </c>
      <c r="H175" s="187">
        <v>1</v>
      </c>
      <c r="I175" s="188"/>
      <c r="J175" s="189">
        <f t="shared" si="0"/>
        <v>0</v>
      </c>
      <c r="K175" s="185" t="s">
        <v>154</v>
      </c>
      <c r="L175" s="190"/>
      <c r="M175" s="191" t="s">
        <v>1</v>
      </c>
      <c r="N175" s="192" t="s">
        <v>41</v>
      </c>
      <c r="O175" s="59"/>
      <c r="P175" s="155">
        <f t="shared" si="1"/>
        <v>0</v>
      </c>
      <c r="Q175" s="155">
        <v>0.254</v>
      </c>
      <c r="R175" s="155">
        <f t="shared" si="2"/>
        <v>0.254</v>
      </c>
      <c r="S175" s="155">
        <v>0</v>
      </c>
      <c r="T175" s="156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192</v>
      </c>
      <c r="AT175" s="157" t="s">
        <v>198</v>
      </c>
      <c r="AU175" s="157" t="s">
        <v>86</v>
      </c>
      <c r="AY175" s="18" t="s">
        <v>148</v>
      </c>
      <c r="BE175" s="158">
        <f t="shared" si="4"/>
        <v>0</v>
      </c>
      <c r="BF175" s="158">
        <f t="shared" si="5"/>
        <v>0</v>
      </c>
      <c r="BG175" s="158">
        <f t="shared" si="6"/>
        <v>0</v>
      </c>
      <c r="BH175" s="158">
        <f t="shared" si="7"/>
        <v>0</v>
      </c>
      <c r="BI175" s="158">
        <f t="shared" si="8"/>
        <v>0</v>
      </c>
      <c r="BJ175" s="18" t="s">
        <v>84</v>
      </c>
      <c r="BK175" s="158">
        <f t="shared" si="9"/>
        <v>0</v>
      </c>
      <c r="BL175" s="18" t="s">
        <v>155</v>
      </c>
      <c r="BM175" s="157" t="s">
        <v>723</v>
      </c>
    </row>
    <row r="176" spans="1:65" s="2" customFormat="1" ht="24.15" customHeight="1">
      <c r="A176" s="33"/>
      <c r="B176" s="145"/>
      <c r="C176" s="183" t="s">
        <v>284</v>
      </c>
      <c r="D176" s="183" t="s">
        <v>198</v>
      </c>
      <c r="E176" s="184" t="s">
        <v>724</v>
      </c>
      <c r="F176" s="185" t="s">
        <v>725</v>
      </c>
      <c r="G176" s="186" t="s">
        <v>195</v>
      </c>
      <c r="H176" s="187">
        <v>2</v>
      </c>
      <c r="I176" s="188"/>
      <c r="J176" s="189">
        <f t="shared" si="0"/>
        <v>0</v>
      </c>
      <c r="K176" s="185" t="s">
        <v>154</v>
      </c>
      <c r="L176" s="190"/>
      <c r="M176" s="191" t="s">
        <v>1</v>
      </c>
      <c r="N176" s="192" t="s">
        <v>41</v>
      </c>
      <c r="O176" s="59"/>
      <c r="P176" s="155">
        <f t="shared" si="1"/>
        <v>0</v>
      </c>
      <c r="Q176" s="155">
        <v>2E-3</v>
      </c>
      <c r="R176" s="155">
        <f t="shared" si="2"/>
        <v>4.0000000000000001E-3</v>
      </c>
      <c r="S176" s="155">
        <v>0</v>
      </c>
      <c r="T176" s="156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7" t="s">
        <v>192</v>
      </c>
      <c r="AT176" s="157" t="s">
        <v>198</v>
      </c>
      <c r="AU176" s="157" t="s">
        <v>86</v>
      </c>
      <c r="AY176" s="18" t="s">
        <v>148</v>
      </c>
      <c r="BE176" s="158">
        <f t="shared" si="4"/>
        <v>0</v>
      </c>
      <c r="BF176" s="158">
        <f t="shared" si="5"/>
        <v>0</v>
      </c>
      <c r="BG176" s="158">
        <f t="shared" si="6"/>
        <v>0</v>
      </c>
      <c r="BH176" s="158">
        <f t="shared" si="7"/>
        <v>0</v>
      </c>
      <c r="BI176" s="158">
        <f t="shared" si="8"/>
        <v>0</v>
      </c>
      <c r="BJ176" s="18" t="s">
        <v>84</v>
      </c>
      <c r="BK176" s="158">
        <f t="shared" si="9"/>
        <v>0</v>
      </c>
      <c r="BL176" s="18" t="s">
        <v>155</v>
      </c>
      <c r="BM176" s="157" t="s">
        <v>726</v>
      </c>
    </row>
    <row r="177" spans="1:65" s="2" customFormat="1" ht="24.15" customHeight="1">
      <c r="A177" s="33"/>
      <c r="B177" s="145"/>
      <c r="C177" s="146" t="s">
        <v>289</v>
      </c>
      <c r="D177" s="146" t="s">
        <v>150</v>
      </c>
      <c r="E177" s="147" t="s">
        <v>727</v>
      </c>
      <c r="F177" s="148" t="s">
        <v>728</v>
      </c>
      <c r="G177" s="149" t="s">
        <v>195</v>
      </c>
      <c r="H177" s="150">
        <v>1</v>
      </c>
      <c r="I177" s="151"/>
      <c r="J177" s="152">
        <f t="shared" si="0"/>
        <v>0</v>
      </c>
      <c r="K177" s="148" t="s">
        <v>154</v>
      </c>
      <c r="L177" s="34"/>
      <c r="M177" s="153" t="s">
        <v>1</v>
      </c>
      <c r="N177" s="154" t="s">
        <v>41</v>
      </c>
      <c r="O177" s="59"/>
      <c r="P177" s="155">
        <f t="shared" si="1"/>
        <v>0</v>
      </c>
      <c r="Q177" s="155">
        <v>1.248E-2</v>
      </c>
      <c r="R177" s="155">
        <f t="shared" si="2"/>
        <v>1.248E-2</v>
      </c>
      <c r="S177" s="155">
        <v>0</v>
      </c>
      <c r="T177" s="156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155</v>
      </c>
      <c r="AT177" s="157" t="s">
        <v>150</v>
      </c>
      <c r="AU177" s="157" t="s">
        <v>86</v>
      </c>
      <c r="AY177" s="18" t="s">
        <v>148</v>
      </c>
      <c r="BE177" s="158">
        <f t="shared" si="4"/>
        <v>0</v>
      </c>
      <c r="BF177" s="158">
        <f t="shared" si="5"/>
        <v>0</v>
      </c>
      <c r="BG177" s="158">
        <f t="shared" si="6"/>
        <v>0</v>
      </c>
      <c r="BH177" s="158">
        <f t="shared" si="7"/>
        <v>0</v>
      </c>
      <c r="BI177" s="158">
        <f t="shared" si="8"/>
        <v>0</v>
      </c>
      <c r="BJ177" s="18" t="s">
        <v>84</v>
      </c>
      <c r="BK177" s="158">
        <f t="shared" si="9"/>
        <v>0</v>
      </c>
      <c r="BL177" s="18" t="s">
        <v>155</v>
      </c>
      <c r="BM177" s="157" t="s">
        <v>729</v>
      </c>
    </row>
    <row r="178" spans="1:65" s="2" customFormat="1" ht="24.15" customHeight="1">
      <c r="A178" s="33"/>
      <c r="B178" s="145"/>
      <c r="C178" s="183" t="s">
        <v>294</v>
      </c>
      <c r="D178" s="183" t="s">
        <v>198</v>
      </c>
      <c r="E178" s="184" t="s">
        <v>730</v>
      </c>
      <c r="F178" s="185" t="s">
        <v>731</v>
      </c>
      <c r="G178" s="186" t="s">
        <v>195</v>
      </c>
      <c r="H178" s="187">
        <v>1</v>
      </c>
      <c r="I178" s="188"/>
      <c r="J178" s="189">
        <f t="shared" si="0"/>
        <v>0</v>
      </c>
      <c r="K178" s="185" t="s">
        <v>154</v>
      </c>
      <c r="L178" s="190"/>
      <c r="M178" s="191" t="s">
        <v>1</v>
      </c>
      <c r="N178" s="192" t="s">
        <v>41</v>
      </c>
      <c r="O178" s="59"/>
      <c r="P178" s="155">
        <f t="shared" si="1"/>
        <v>0</v>
      </c>
      <c r="Q178" s="155">
        <v>0.5</v>
      </c>
      <c r="R178" s="155">
        <f t="shared" si="2"/>
        <v>0.5</v>
      </c>
      <c r="S178" s="155">
        <v>0</v>
      </c>
      <c r="T178" s="156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192</v>
      </c>
      <c r="AT178" s="157" t="s">
        <v>198</v>
      </c>
      <c r="AU178" s="157" t="s">
        <v>86</v>
      </c>
      <c r="AY178" s="18" t="s">
        <v>148</v>
      </c>
      <c r="BE178" s="158">
        <f t="shared" si="4"/>
        <v>0</v>
      </c>
      <c r="BF178" s="158">
        <f t="shared" si="5"/>
        <v>0</v>
      </c>
      <c r="BG178" s="158">
        <f t="shared" si="6"/>
        <v>0</v>
      </c>
      <c r="BH178" s="158">
        <f t="shared" si="7"/>
        <v>0</v>
      </c>
      <c r="BI178" s="158">
        <f t="shared" si="8"/>
        <v>0</v>
      </c>
      <c r="BJ178" s="18" t="s">
        <v>84</v>
      </c>
      <c r="BK178" s="158">
        <f t="shared" si="9"/>
        <v>0</v>
      </c>
      <c r="BL178" s="18" t="s">
        <v>155</v>
      </c>
      <c r="BM178" s="157" t="s">
        <v>732</v>
      </c>
    </row>
    <row r="179" spans="1:65" s="2" customFormat="1" ht="24.15" customHeight="1">
      <c r="A179" s="33"/>
      <c r="B179" s="145"/>
      <c r="C179" s="146" t="s">
        <v>299</v>
      </c>
      <c r="D179" s="146" t="s">
        <v>150</v>
      </c>
      <c r="E179" s="147" t="s">
        <v>733</v>
      </c>
      <c r="F179" s="148" t="s">
        <v>734</v>
      </c>
      <c r="G179" s="149" t="s">
        <v>195</v>
      </c>
      <c r="H179" s="150">
        <v>1</v>
      </c>
      <c r="I179" s="151"/>
      <c r="J179" s="152">
        <f t="shared" si="0"/>
        <v>0</v>
      </c>
      <c r="K179" s="148" t="s">
        <v>154</v>
      </c>
      <c r="L179" s="34"/>
      <c r="M179" s="153" t="s">
        <v>1</v>
      </c>
      <c r="N179" s="154" t="s">
        <v>41</v>
      </c>
      <c r="O179" s="59"/>
      <c r="P179" s="155">
        <f t="shared" si="1"/>
        <v>0</v>
      </c>
      <c r="Q179" s="155">
        <v>3.9269999999999999E-2</v>
      </c>
      <c r="R179" s="155">
        <f t="shared" si="2"/>
        <v>3.9269999999999999E-2</v>
      </c>
      <c r="S179" s="155">
        <v>0</v>
      </c>
      <c r="T179" s="156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155</v>
      </c>
      <c r="AT179" s="157" t="s">
        <v>150</v>
      </c>
      <c r="AU179" s="157" t="s">
        <v>86</v>
      </c>
      <c r="AY179" s="18" t="s">
        <v>148</v>
      </c>
      <c r="BE179" s="158">
        <f t="shared" si="4"/>
        <v>0</v>
      </c>
      <c r="BF179" s="158">
        <f t="shared" si="5"/>
        <v>0</v>
      </c>
      <c r="BG179" s="158">
        <f t="shared" si="6"/>
        <v>0</v>
      </c>
      <c r="BH179" s="158">
        <f t="shared" si="7"/>
        <v>0</v>
      </c>
      <c r="BI179" s="158">
        <f t="shared" si="8"/>
        <v>0</v>
      </c>
      <c r="BJ179" s="18" t="s">
        <v>84</v>
      </c>
      <c r="BK179" s="158">
        <f t="shared" si="9"/>
        <v>0</v>
      </c>
      <c r="BL179" s="18" t="s">
        <v>155</v>
      </c>
      <c r="BM179" s="157" t="s">
        <v>735</v>
      </c>
    </row>
    <row r="180" spans="1:65" s="2" customFormat="1" ht="24.15" customHeight="1">
      <c r="A180" s="33"/>
      <c r="B180" s="145"/>
      <c r="C180" s="183" t="s">
        <v>304</v>
      </c>
      <c r="D180" s="183" t="s">
        <v>198</v>
      </c>
      <c r="E180" s="184" t="s">
        <v>736</v>
      </c>
      <c r="F180" s="185" t="s">
        <v>737</v>
      </c>
      <c r="G180" s="186" t="s">
        <v>195</v>
      </c>
      <c r="H180" s="187">
        <v>1</v>
      </c>
      <c r="I180" s="188"/>
      <c r="J180" s="189">
        <f t="shared" si="0"/>
        <v>0</v>
      </c>
      <c r="K180" s="185" t="s">
        <v>154</v>
      </c>
      <c r="L180" s="190"/>
      <c r="M180" s="191" t="s">
        <v>1</v>
      </c>
      <c r="N180" s="192" t="s">
        <v>41</v>
      </c>
      <c r="O180" s="59"/>
      <c r="P180" s="155">
        <f t="shared" si="1"/>
        <v>0</v>
      </c>
      <c r="Q180" s="155">
        <v>0.44900000000000001</v>
      </c>
      <c r="R180" s="155">
        <f t="shared" si="2"/>
        <v>0.44900000000000001</v>
      </c>
      <c r="S180" s="155">
        <v>0</v>
      </c>
      <c r="T180" s="156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192</v>
      </c>
      <c r="AT180" s="157" t="s">
        <v>198</v>
      </c>
      <c r="AU180" s="157" t="s">
        <v>86</v>
      </c>
      <c r="AY180" s="18" t="s">
        <v>148</v>
      </c>
      <c r="BE180" s="158">
        <f t="shared" si="4"/>
        <v>0</v>
      </c>
      <c r="BF180" s="158">
        <f t="shared" si="5"/>
        <v>0</v>
      </c>
      <c r="BG180" s="158">
        <f t="shared" si="6"/>
        <v>0</v>
      </c>
      <c r="BH180" s="158">
        <f t="shared" si="7"/>
        <v>0</v>
      </c>
      <c r="BI180" s="158">
        <f t="shared" si="8"/>
        <v>0</v>
      </c>
      <c r="BJ180" s="18" t="s">
        <v>84</v>
      </c>
      <c r="BK180" s="158">
        <f t="shared" si="9"/>
        <v>0</v>
      </c>
      <c r="BL180" s="18" t="s">
        <v>155</v>
      </c>
      <c r="BM180" s="157" t="s">
        <v>738</v>
      </c>
    </row>
    <row r="181" spans="1:65" s="2" customFormat="1" ht="24.15" customHeight="1">
      <c r="A181" s="33"/>
      <c r="B181" s="145"/>
      <c r="C181" s="146" t="s">
        <v>310</v>
      </c>
      <c r="D181" s="146" t="s">
        <v>150</v>
      </c>
      <c r="E181" s="147" t="s">
        <v>739</v>
      </c>
      <c r="F181" s="148" t="s">
        <v>740</v>
      </c>
      <c r="G181" s="149" t="s">
        <v>166</v>
      </c>
      <c r="H181" s="150">
        <v>1.395</v>
      </c>
      <c r="I181" s="151"/>
      <c r="J181" s="152">
        <f t="shared" si="0"/>
        <v>0</v>
      </c>
      <c r="K181" s="148" t="s">
        <v>154</v>
      </c>
      <c r="L181" s="34"/>
      <c r="M181" s="153" t="s">
        <v>1</v>
      </c>
      <c r="N181" s="154" t="s">
        <v>41</v>
      </c>
      <c r="O181" s="59"/>
      <c r="P181" s="155">
        <f t="shared" si="1"/>
        <v>0</v>
      </c>
      <c r="Q181" s="155">
        <v>0</v>
      </c>
      <c r="R181" s="155">
        <f t="shared" si="2"/>
        <v>0</v>
      </c>
      <c r="S181" s="155">
        <v>0</v>
      </c>
      <c r="T181" s="156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7" t="s">
        <v>155</v>
      </c>
      <c r="AT181" s="157" t="s">
        <v>150</v>
      </c>
      <c r="AU181" s="157" t="s">
        <v>86</v>
      </c>
      <c r="AY181" s="18" t="s">
        <v>148</v>
      </c>
      <c r="BE181" s="158">
        <f t="shared" si="4"/>
        <v>0</v>
      </c>
      <c r="BF181" s="158">
        <f t="shared" si="5"/>
        <v>0</v>
      </c>
      <c r="BG181" s="158">
        <f t="shared" si="6"/>
        <v>0</v>
      </c>
      <c r="BH181" s="158">
        <f t="shared" si="7"/>
        <v>0</v>
      </c>
      <c r="BI181" s="158">
        <f t="shared" si="8"/>
        <v>0</v>
      </c>
      <c r="BJ181" s="18" t="s">
        <v>84</v>
      </c>
      <c r="BK181" s="158">
        <f t="shared" si="9"/>
        <v>0</v>
      </c>
      <c r="BL181" s="18" t="s">
        <v>155</v>
      </c>
      <c r="BM181" s="157" t="s">
        <v>741</v>
      </c>
    </row>
    <row r="182" spans="1:65" s="14" customFormat="1">
      <c r="B182" s="167"/>
      <c r="D182" s="160" t="s">
        <v>157</v>
      </c>
      <c r="E182" s="168" t="s">
        <v>1</v>
      </c>
      <c r="F182" s="169" t="s">
        <v>742</v>
      </c>
      <c r="H182" s="170">
        <v>0.33900000000000002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8" t="s">
        <v>157</v>
      </c>
      <c r="AU182" s="168" t="s">
        <v>86</v>
      </c>
      <c r="AV182" s="14" t="s">
        <v>86</v>
      </c>
      <c r="AW182" s="14" t="s">
        <v>32</v>
      </c>
      <c r="AX182" s="14" t="s">
        <v>76</v>
      </c>
      <c r="AY182" s="168" t="s">
        <v>148</v>
      </c>
    </row>
    <row r="183" spans="1:65" s="14" customFormat="1">
      <c r="B183" s="167"/>
      <c r="D183" s="160" t="s">
        <v>157</v>
      </c>
      <c r="E183" s="168" t="s">
        <v>1</v>
      </c>
      <c r="F183" s="169" t="s">
        <v>743</v>
      </c>
      <c r="H183" s="170">
        <v>1.056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157</v>
      </c>
      <c r="AU183" s="168" t="s">
        <v>86</v>
      </c>
      <c r="AV183" s="14" t="s">
        <v>86</v>
      </c>
      <c r="AW183" s="14" t="s">
        <v>32</v>
      </c>
      <c r="AX183" s="14" t="s">
        <v>76</v>
      </c>
      <c r="AY183" s="168" t="s">
        <v>148</v>
      </c>
    </row>
    <row r="184" spans="1:65" s="15" customFormat="1">
      <c r="B184" s="175"/>
      <c r="D184" s="160" t="s">
        <v>157</v>
      </c>
      <c r="E184" s="176" t="s">
        <v>1</v>
      </c>
      <c r="F184" s="177" t="s">
        <v>175</v>
      </c>
      <c r="H184" s="178">
        <v>1.395</v>
      </c>
      <c r="I184" s="179"/>
      <c r="L184" s="175"/>
      <c r="M184" s="180"/>
      <c r="N184" s="181"/>
      <c r="O184" s="181"/>
      <c r="P184" s="181"/>
      <c r="Q184" s="181"/>
      <c r="R184" s="181"/>
      <c r="S184" s="181"/>
      <c r="T184" s="182"/>
      <c r="AT184" s="176" t="s">
        <v>157</v>
      </c>
      <c r="AU184" s="176" t="s">
        <v>86</v>
      </c>
      <c r="AV184" s="15" t="s">
        <v>155</v>
      </c>
      <c r="AW184" s="15" t="s">
        <v>32</v>
      </c>
      <c r="AX184" s="15" t="s">
        <v>84</v>
      </c>
      <c r="AY184" s="176" t="s">
        <v>148</v>
      </c>
    </row>
    <row r="185" spans="1:65" s="2" customFormat="1" ht="21.75" customHeight="1">
      <c r="A185" s="33"/>
      <c r="B185" s="145"/>
      <c r="C185" s="146" t="s">
        <v>316</v>
      </c>
      <c r="D185" s="146" t="s">
        <v>150</v>
      </c>
      <c r="E185" s="147" t="s">
        <v>744</v>
      </c>
      <c r="F185" s="148" t="s">
        <v>745</v>
      </c>
      <c r="G185" s="149" t="s">
        <v>153</v>
      </c>
      <c r="H185" s="150">
        <v>10.555999999999999</v>
      </c>
      <c r="I185" s="151"/>
      <c r="J185" s="152">
        <f>ROUND(I185*H185,2)</f>
        <v>0</v>
      </c>
      <c r="K185" s="148" t="s">
        <v>154</v>
      </c>
      <c r="L185" s="34"/>
      <c r="M185" s="153" t="s">
        <v>1</v>
      </c>
      <c r="N185" s="154" t="s">
        <v>41</v>
      </c>
      <c r="O185" s="59"/>
      <c r="P185" s="155">
        <f>O185*H185</f>
        <v>0</v>
      </c>
      <c r="Q185" s="155">
        <v>1.1769999999999999E-2</v>
      </c>
      <c r="R185" s="155">
        <f>Q185*H185</f>
        <v>0.12424411999999999</v>
      </c>
      <c r="S185" s="155">
        <v>0</v>
      </c>
      <c r="T185" s="15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7" t="s">
        <v>155</v>
      </c>
      <c r="AT185" s="157" t="s">
        <v>150</v>
      </c>
      <c r="AU185" s="157" t="s">
        <v>86</v>
      </c>
      <c r="AY185" s="18" t="s">
        <v>148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84</v>
      </c>
      <c r="BK185" s="158">
        <f>ROUND(I185*H185,2)</f>
        <v>0</v>
      </c>
      <c r="BL185" s="18" t="s">
        <v>155</v>
      </c>
      <c r="BM185" s="157" t="s">
        <v>746</v>
      </c>
    </row>
    <row r="186" spans="1:65" s="14" customFormat="1">
      <c r="B186" s="167"/>
      <c r="D186" s="160" t="s">
        <v>157</v>
      </c>
      <c r="E186" s="168" t="s">
        <v>1</v>
      </c>
      <c r="F186" s="169" t="s">
        <v>747</v>
      </c>
      <c r="H186" s="170">
        <v>10.555999999999999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157</v>
      </c>
      <c r="AU186" s="168" t="s">
        <v>86</v>
      </c>
      <c r="AV186" s="14" t="s">
        <v>86</v>
      </c>
      <c r="AW186" s="14" t="s">
        <v>32</v>
      </c>
      <c r="AX186" s="14" t="s">
        <v>84</v>
      </c>
      <c r="AY186" s="168" t="s">
        <v>148</v>
      </c>
    </row>
    <row r="187" spans="1:65" s="2" customFormat="1" ht="24.15" customHeight="1">
      <c r="A187" s="33"/>
      <c r="B187" s="145"/>
      <c r="C187" s="146" t="s">
        <v>320</v>
      </c>
      <c r="D187" s="146" t="s">
        <v>150</v>
      </c>
      <c r="E187" s="147" t="s">
        <v>748</v>
      </c>
      <c r="F187" s="148" t="s">
        <v>749</v>
      </c>
      <c r="G187" s="149" t="s">
        <v>153</v>
      </c>
      <c r="H187" s="150">
        <v>10.555999999999999</v>
      </c>
      <c r="I187" s="151"/>
      <c r="J187" s="152">
        <f t="shared" ref="J187:J193" si="10">ROUND(I187*H187,2)</f>
        <v>0</v>
      </c>
      <c r="K187" s="148" t="s">
        <v>154</v>
      </c>
      <c r="L187" s="34"/>
      <c r="M187" s="153" t="s">
        <v>1</v>
      </c>
      <c r="N187" s="154" t="s">
        <v>41</v>
      </c>
      <c r="O187" s="59"/>
      <c r="P187" s="155">
        <f t="shared" ref="P187:P193" si="11">O187*H187</f>
        <v>0</v>
      </c>
      <c r="Q187" s="155">
        <v>0</v>
      </c>
      <c r="R187" s="155">
        <f t="shared" ref="R187:R193" si="12">Q187*H187</f>
        <v>0</v>
      </c>
      <c r="S187" s="155">
        <v>0</v>
      </c>
      <c r="T187" s="156">
        <f t="shared" ref="T187:T193" si="13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7" t="s">
        <v>155</v>
      </c>
      <c r="AT187" s="157" t="s">
        <v>150</v>
      </c>
      <c r="AU187" s="157" t="s">
        <v>86</v>
      </c>
      <c r="AY187" s="18" t="s">
        <v>148</v>
      </c>
      <c r="BE187" s="158">
        <f t="shared" ref="BE187:BE193" si="14">IF(N187="základní",J187,0)</f>
        <v>0</v>
      </c>
      <c r="BF187" s="158">
        <f t="shared" ref="BF187:BF193" si="15">IF(N187="snížená",J187,0)</f>
        <v>0</v>
      </c>
      <c r="BG187" s="158">
        <f t="shared" ref="BG187:BG193" si="16">IF(N187="zákl. přenesená",J187,0)</f>
        <v>0</v>
      </c>
      <c r="BH187" s="158">
        <f t="shared" ref="BH187:BH193" si="17">IF(N187="sníž. přenesená",J187,0)</f>
        <v>0</v>
      </c>
      <c r="BI187" s="158">
        <f t="shared" ref="BI187:BI193" si="18">IF(N187="nulová",J187,0)</f>
        <v>0</v>
      </c>
      <c r="BJ187" s="18" t="s">
        <v>84</v>
      </c>
      <c r="BK187" s="158">
        <f t="shared" ref="BK187:BK193" si="19">ROUND(I187*H187,2)</f>
        <v>0</v>
      </c>
      <c r="BL187" s="18" t="s">
        <v>155</v>
      </c>
      <c r="BM187" s="157" t="s">
        <v>750</v>
      </c>
    </row>
    <row r="188" spans="1:65" s="2" customFormat="1" ht="24.15" customHeight="1">
      <c r="A188" s="33"/>
      <c r="B188" s="145"/>
      <c r="C188" s="146" t="s">
        <v>324</v>
      </c>
      <c r="D188" s="146" t="s">
        <v>150</v>
      </c>
      <c r="E188" s="147" t="s">
        <v>751</v>
      </c>
      <c r="F188" s="148" t="s">
        <v>752</v>
      </c>
      <c r="G188" s="149" t="s">
        <v>201</v>
      </c>
      <c r="H188" s="150">
        <v>31.8</v>
      </c>
      <c r="I188" s="151"/>
      <c r="J188" s="152">
        <f t="shared" si="10"/>
        <v>0</v>
      </c>
      <c r="K188" s="148" t="s">
        <v>154</v>
      </c>
      <c r="L188" s="34"/>
      <c r="M188" s="153" t="s">
        <v>1</v>
      </c>
      <c r="N188" s="154" t="s">
        <v>41</v>
      </c>
      <c r="O188" s="59"/>
      <c r="P188" s="155">
        <f t="shared" si="11"/>
        <v>0</v>
      </c>
      <c r="Q188" s="155">
        <v>3.8379999999999997E-2</v>
      </c>
      <c r="R188" s="155">
        <f t="shared" si="12"/>
        <v>1.2204839999999999</v>
      </c>
      <c r="S188" s="155">
        <v>0</v>
      </c>
      <c r="T188" s="156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7" t="s">
        <v>155</v>
      </c>
      <c r="AT188" s="157" t="s">
        <v>150</v>
      </c>
      <c r="AU188" s="157" t="s">
        <v>86</v>
      </c>
      <c r="AY188" s="18" t="s">
        <v>148</v>
      </c>
      <c r="BE188" s="158">
        <f t="shared" si="14"/>
        <v>0</v>
      </c>
      <c r="BF188" s="158">
        <f t="shared" si="15"/>
        <v>0</v>
      </c>
      <c r="BG188" s="158">
        <f t="shared" si="16"/>
        <v>0</v>
      </c>
      <c r="BH188" s="158">
        <f t="shared" si="17"/>
        <v>0</v>
      </c>
      <c r="BI188" s="158">
        <f t="shared" si="18"/>
        <v>0</v>
      </c>
      <c r="BJ188" s="18" t="s">
        <v>84</v>
      </c>
      <c r="BK188" s="158">
        <f t="shared" si="19"/>
        <v>0</v>
      </c>
      <c r="BL188" s="18" t="s">
        <v>155</v>
      </c>
      <c r="BM188" s="157" t="s">
        <v>753</v>
      </c>
    </row>
    <row r="189" spans="1:65" s="2" customFormat="1" ht="24.15" customHeight="1">
      <c r="A189" s="33"/>
      <c r="B189" s="145"/>
      <c r="C189" s="146" t="s">
        <v>328</v>
      </c>
      <c r="D189" s="146" t="s">
        <v>150</v>
      </c>
      <c r="E189" s="147" t="s">
        <v>754</v>
      </c>
      <c r="F189" s="148" t="s">
        <v>755</v>
      </c>
      <c r="G189" s="149" t="s">
        <v>195</v>
      </c>
      <c r="H189" s="150">
        <v>1</v>
      </c>
      <c r="I189" s="151"/>
      <c r="J189" s="152">
        <f t="shared" si="10"/>
        <v>0</v>
      </c>
      <c r="K189" s="148" t="s">
        <v>154</v>
      </c>
      <c r="L189" s="34"/>
      <c r="M189" s="153" t="s">
        <v>1</v>
      </c>
      <c r="N189" s="154" t="s">
        <v>41</v>
      </c>
      <c r="O189" s="59"/>
      <c r="P189" s="155">
        <f t="shared" si="11"/>
        <v>0</v>
      </c>
      <c r="Q189" s="155">
        <v>0</v>
      </c>
      <c r="R189" s="155">
        <f t="shared" si="12"/>
        <v>0</v>
      </c>
      <c r="S189" s="155">
        <v>0.15</v>
      </c>
      <c r="T189" s="156">
        <f t="shared" si="13"/>
        <v>0.15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7" t="s">
        <v>155</v>
      </c>
      <c r="AT189" s="157" t="s">
        <v>150</v>
      </c>
      <c r="AU189" s="157" t="s">
        <v>86</v>
      </c>
      <c r="AY189" s="18" t="s">
        <v>148</v>
      </c>
      <c r="BE189" s="158">
        <f t="shared" si="14"/>
        <v>0</v>
      </c>
      <c r="BF189" s="158">
        <f t="shared" si="15"/>
        <v>0</v>
      </c>
      <c r="BG189" s="158">
        <f t="shared" si="16"/>
        <v>0</v>
      </c>
      <c r="BH189" s="158">
        <f t="shared" si="17"/>
        <v>0</v>
      </c>
      <c r="BI189" s="158">
        <f t="shared" si="18"/>
        <v>0</v>
      </c>
      <c r="BJ189" s="18" t="s">
        <v>84</v>
      </c>
      <c r="BK189" s="158">
        <f t="shared" si="19"/>
        <v>0</v>
      </c>
      <c r="BL189" s="18" t="s">
        <v>155</v>
      </c>
      <c r="BM189" s="157" t="s">
        <v>756</v>
      </c>
    </row>
    <row r="190" spans="1:65" s="2" customFormat="1" ht="24.15" customHeight="1">
      <c r="A190" s="33"/>
      <c r="B190" s="145"/>
      <c r="C190" s="146" t="s">
        <v>332</v>
      </c>
      <c r="D190" s="146" t="s">
        <v>150</v>
      </c>
      <c r="E190" s="147" t="s">
        <v>757</v>
      </c>
      <c r="F190" s="148" t="s">
        <v>758</v>
      </c>
      <c r="G190" s="149" t="s">
        <v>195</v>
      </c>
      <c r="H190" s="150">
        <v>1</v>
      </c>
      <c r="I190" s="151"/>
      <c r="J190" s="152">
        <f t="shared" si="10"/>
        <v>0</v>
      </c>
      <c r="K190" s="148" t="s">
        <v>154</v>
      </c>
      <c r="L190" s="34"/>
      <c r="M190" s="153" t="s">
        <v>1</v>
      </c>
      <c r="N190" s="154" t="s">
        <v>41</v>
      </c>
      <c r="O190" s="59"/>
      <c r="P190" s="155">
        <f t="shared" si="11"/>
        <v>0</v>
      </c>
      <c r="Q190" s="155">
        <v>0.09</v>
      </c>
      <c r="R190" s="155">
        <f t="shared" si="12"/>
        <v>0.09</v>
      </c>
      <c r="S190" s="155">
        <v>0</v>
      </c>
      <c r="T190" s="156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7" t="s">
        <v>155</v>
      </c>
      <c r="AT190" s="157" t="s">
        <v>150</v>
      </c>
      <c r="AU190" s="157" t="s">
        <v>86</v>
      </c>
      <c r="AY190" s="18" t="s">
        <v>148</v>
      </c>
      <c r="BE190" s="158">
        <f t="shared" si="14"/>
        <v>0</v>
      </c>
      <c r="BF190" s="158">
        <f t="shared" si="15"/>
        <v>0</v>
      </c>
      <c r="BG190" s="158">
        <f t="shared" si="16"/>
        <v>0</v>
      </c>
      <c r="BH190" s="158">
        <f t="shared" si="17"/>
        <v>0</v>
      </c>
      <c r="BI190" s="158">
        <f t="shared" si="18"/>
        <v>0</v>
      </c>
      <c r="BJ190" s="18" t="s">
        <v>84</v>
      </c>
      <c r="BK190" s="158">
        <f t="shared" si="19"/>
        <v>0</v>
      </c>
      <c r="BL190" s="18" t="s">
        <v>155</v>
      </c>
      <c r="BM190" s="157" t="s">
        <v>759</v>
      </c>
    </row>
    <row r="191" spans="1:65" s="2" customFormat="1" ht="24.15" customHeight="1">
      <c r="A191" s="33"/>
      <c r="B191" s="145"/>
      <c r="C191" s="183" t="s">
        <v>159</v>
      </c>
      <c r="D191" s="183" t="s">
        <v>198</v>
      </c>
      <c r="E191" s="184" t="s">
        <v>760</v>
      </c>
      <c r="F191" s="185" t="s">
        <v>761</v>
      </c>
      <c r="G191" s="186" t="s">
        <v>195</v>
      </c>
      <c r="H191" s="187">
        <v>1</v>
      </c>
      <c r="I191" s="188"/>
      <c r="J191" s="189">
        <f t="shared" si="10"/>
        <v>0</v>
      </c>
      <c r="K191" s="185" t="s">
        <v>154</v>
      </c>
      <c r="L191" s="190"/>
      <c r="M191" s="191" t="s">
        <v>1</v>
      </c>
      <c r="N191" s="192" t="s">
        <v>41</v>
      </c>
      <c r="O191" s="59"/>
      <c r="P191" s="155">
        <f t="shared" si="11"/>
        <v>0</v>
      </c>
      <c r="Q191" s="155">
        <v>0.12</v>
      </c>
      <c r="R191" s="155">
        <f t="shared" si="12"/>
        <v>0.12</v>
      </c>
      <c r="S191" s="155">
        <v>0</v>
      </c>
      <c r="T191" s="156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7" t="s">
        <v>192</v>
      </c>
      <c r="AT191" s="157" t="s">
        <v>198</v>
      </c>
      <c r="AU191" s="157" t="s">
        <v>86</v>
      </c>
      <c r="AY191" s="18" t="s">
        <v>148</v>
      </c>
      <c r="BE191" s="158">
        <f t="shared" si="14"/>
        <v>0</v>
      </c>
      <c r="BF191" s="158">
        <f t="shared" si="15"/>
        <v>0</v>
      </c>
      <c r="BG191" s="158">
        <f t="shared" si="16"/>
        <v>0</v>
      </c>
      <c r="BH191" s="158">
        <f t="shared" si="17"/>
        <v>0</v>
      </c>
      <c r="BI191" s="158">
        <f t="shared" si="18"/>
        <v>0</v>
      </c>
      <c r="BJ191" s="18" t="s">
        <v>84</v>
      </c>
      <c r="BK191" s="158">
        <f t="shared" si="19"/>
        <v>0</v>
      </c>
      <c r="BL191" s="18" t="s">
        <v>155</v>
      </c>
      <c r="BM191" s="157" t="s">
        <v>762</v>
      </c>
    </row>
    <row r="192" spans="1:65" s="2" customFormat="1" ht="21.75" customHeight="1">
      <c r="A192" s="33"/>
      <c r="B192" s="145"/>
      <c r="C192" s="146" t="s">
        <v>339</v>
      </c>
      <c r="D192" s="146" t="s">
        <v>150</v>
      </c>
      <c r="E192" s="147" t="s">
        <v>763</v>
      </c>
      <c r="F192" s="148" t="s">
        <v>764</v>
      </c>
      <c r="G192" s="149" t="s">
        <v>195</v>
      </c>
      <c r="H192" s="150">
        <v>2</v>
      </c>
      <c r="I192" s="151"/>
      <c r="J192" s="152">
        <f t="shared" si="10"/>
        <v>0</v>
      </c>
      <c r="K192" s="148" t="s">
        <v>154</v>
      </c>
      <c r="L192" s="34"/>
      <c r="M192" s="153" t="s">
        <v>1</v>
      </c>
      <c r="N192" s="154" t="s">
        <v>41</v>
      </c>
      <c r="O192" s="59"/>
      <c r="P192" s="155">
        <f t="shared" si="11"/>
        <v>0</v>
      </c>
      <c r="Q192" s="155">
        <v>1.2899999999999999E-3</v>
      </c>
      <c r="R192" s="155">
        <f t="shared" si="12"/>
        <v>2.5799999999999998E-3</v>
      </c>
      <c r="S192" s="155">
        <v>0</v>
      </c>
      <c r="T192" s="156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7" t="s">
        <v>155</v>
      </c>
      <c r="AT192" s="157" t="s">
        <v>150</v>
      </c>
      <c r="AU192" s="157" t="s">
        <v>86</v>
      </c>
      <c r="AY192" s="18" t="s">
        <v>148</v>
      </c>
      <c r="BE192" s="158">
        <f t="shared" si="14"/>
        <v>0</v>
      </c>
      <c r="BF192" s="158">
        <f t="shared" si="15"/>
        <v>0</v>
      </c>
      <c r="BG192" s="158">
        <f t="shared" si="16"/>
        <v>0</v>
      </c>
      <c r="BH192" s="158">
        <f t="shared" si="17"/>
        <v>0</v>
      </c>
      <c r="BI192" s="158">
        <f t="shared" si="18"/>
        <v>0</v>
      </c>
      <c r="BJ192" s="18" t="s">
        <v>84</v>
      </c>
      <c r="BK192" s="158">
        <f t="shared" si="19"/>
        <v>0</v>
      </c>
      <c r="BL192" s="18" t="s">
        <v>155</v>
      </c>
      <c r="BM192" s="157" t="s">
        <v>765</v>
      </c>
    </row>
    <row r="193" spans="1:65" s="2" customFormat="1" ht="24.15" customHeight="1">
      <c r="A193" s="33"/>
      <c r="B193" s="145"/>
      <c r="C193" s="183" t="s">
        <v>343</v>
      </c>
      <c r="D193" s="183" t="s">
        <v>198</v>
      </c>
      <c r="E193" s="184" t="s">
        <v>766</v>
      </c>
      <c r="F193" s="185" t="s">
        <v>767</v>
      </c>
      <c r="G193" s="186" t="s">
        <v>195</v>
      </c>
      <c r="H193" s="187">
        <v>2</v>
      </c>
      <c r="I193" s="188"/>
      <c r="J193" s="189">
        <f t="shared" si="10"/>
        <v>0</v>
      </c>
      <c r="K193" s="185" t="s">
        <v>154</v>
      </c>
      <c r="L193" s="190"/>
      <c r="M193" s="191" t="s">
        <v>1</v>
      </c>
      <c r="N193" s="192" t="s">
        <v>41</v>
      </c>
      <c r="O193" s="59"/>
      <c r="P193" s="155">
        <f t="shared" si="11"/>
        <v>0</v>
      </c>
      <c r="Q193" s="155">
        <v>1.2899999999999999E-3</v>
      </c>
      <c r="R193" s="155">
        <f t="shared" si="12"/>
        <v>2.5799999999999998E-3</v>
      </c>
      <c r="S193" s="155">
        <v>0</v>
      </c>
      <c r="T193" s="156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7" t="s">
        <v>192</v>
      </c>
      <c r="AT193" s="157" t="s">
        <v>198</v>
      </c>
      <c r="AU193" s="157" t="s">
        <v>86</v>
      </c>
      <c r="AY193" s="18" t="s">
        <v>148</v>
      </c>
      <c r="BE193" s="158">
        <f t="shared" si="14"/>
        <v>0</v>
      </c>
      <c r="BF193" s="158">
        <f t="shared" si="15"/>
        <v>0</v>
      </c>
      <c r="BG193" s="158">
        <f t="shared" si="16"/>
        <v>0</v>
      </c>
      <c r="BH193" s="158">
        <f t="shared" si="17"/>
        <v>0</v>
      </c>
      <c r="BI193" s="158">
        <f t="shared" si="18"/>
        <v>0</v>
      </c>
      <c r="BJ193" s="18" t="s">
        <v>84</v>
      </c>
      <c r="BK193" s="158">
        <f t="shared" si="19"/>
        <v>0</v>
      </c>
      <c r="BL193" s="18" t="s">
        <v>155</v>
      </c>
      <c r="BM193" s="157" t="s">
        <v>768</v>
      </c>
    </row>
    <row r="194" spans="1:65" s="12" customFormat="1" ht="22.8" customHeight="1">
      <c r="B194" s="132"/>
      <c r="D194" s="133" t="s">
        <v>75</v>
      </c>
      <c r="E194" s="143" t="s">
        <v>197</v>
      </c>
      <c r="F194" s="143" t="s">
        <v>405</v>
      </c>
      <c r="I194" s="135"/>
      <c r="J194" s="144">
        <f>BK194</f>
        <v>0</v>
      </c>
      <c r="L194" s="132"/>
      <c r="M194" s="137"/>
      <c r="N194" s="138"/>
      <c r="O194" s="138"/>
      <c r="P194" s="139">
        <f>SUM(P195:P202)</f>
        <v>0</v>
      </c>
      <c r="Q194" s="138"/>
      <c r="R194" s="139">
        <f>SUM(R195:R202)</f>
        <v>0.60774079999999997</v>
      </c>
      <c r="S194" s="138"/>
      <c r="T194" s="140">
        <f>SUM(T195:T202)</f>
        <v>0</v>
      </c>
      <c r="AR194" s="133" t="s">
        <v>84</v>
      </c>
      <c r="AT194" s="141" t="s">
        <v>75</v>
      </c>
      <c r="AU194" s="141" t="s">
        <v>84</v>
      </c>
      <c r="AY194" s="133" t="s">
        <v>148</v>
      </c>
      <c r="BK194" s="142">
        <f>SUM(BK195:BK202)</f>
        <v>0</v>
      </c>
    </row>
    <row r="195" spans="1:65" s="2" customFormat="1" ht="24.15" customHeight="1">
      <c r="A195" s="33"/>
      <c r="B195" s="145"/>
      <c r="C195" s="146" t="s">
        <v>347</v>
      </c>
      <c r="D195" s="146" t="s">
        <v>150</v>
      </c>
      <c r="E195" s="147" t="s">
        <v>769</v>
      </c>
      <c r="F195" s="148" t="s">
        <v>770</v>
      </c>
      <c r="G195" s="149" t="s">
        <v>201</v>
      </c>
      <c r="H195" s="150">
        <v>2</v>
      </c>
      <c r="I195" s="151"/>
      <c r="J195" s="152">
        <f>ROUND(I195*H195,2)</f>
        <v>0</v>
      </c>
      <c r="K195" s="148" t="s">
        <v>154</v>
      </c>
      <c r="L195" s="34"/>
      <c r="M195" s="153" t="s">
        <v>1</v>
      </c>
      <c r="N195" s="154" t="s">
        <v>41</v>
      </c>
      <c r="O195" s="59"/>
      <c r="P195" s="155">
        <f>O195*H195</f>
        <v>0</v>
      </c>
      <c r="Q195" s="155">
        <v>0.16849</v>
      </c>
      <c r="R195" s="155">
        <f>Q195*H195</f>
        <v>0.33698</v>
      </c>
      <c r="S195" s="155">
        <v>0</v>
      </c>
      <c r="T195" s="15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7" t="s">
        <v>155</v>
      </c>
      <c r="AT195" s="157" t="s">
        <v>150</v>
      </c>
      <c r="AU195" s="157" t="s">
        <v>86</v>
      </c>
      <c r="AY195" s="18" t="s">
        <v>148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84</v>
      </c>
      <c r="BK195" s="158">
        <f>ROUND(I195*H195,2)</f>
        <v>0</v>
      </c>
      <c r="BL195" s="18" t="s">
        <v>155</v>
      </c>
      <c r="BM195" s="157" t="s">
        <v>771</v>
      </c>
    </row>
    <row r="196" spans="1:65" s="13" customFormat="1">
      <c r="B196" s="159"/>
      <c r="D196" s="160" t="s">
        <v>157</v>
      </c>
      <c r="E196" s="161" t="s">
        <v>1</v>
      </c>
      <c r="F196" s="162" t="s">
        <v>772</v>
      </c>
      <c r="H196" s="161" t="s">
        <v>1</v>
      </c>
      <c r="I196" s="163"/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157</v>
      </c>
      <c r="AU196" s="161" t="s">
        <v>86</v>
      </c>
      <c r="AV196" s="13" t="s">
        <v>84</v>
      </c>
      <c r="AW196" s="13" t="s">
        <v>32</v>
      </c>
      <c r="AX196" s="13" t="s">
        <v>76</v>
      </c>
      <c r="AY196" s="161" t="s">
        <v>148</v>
      </c>
    </row>
    <row r="197" spans="1:65" s="14" customFormat="1">
      <c r="B197" s="167"/>
      <c r="D197" s="160" t="s">
        <v>157</v>
      </c>
      <c r="E197" s="168" t="s">
        <v>1</v>
      </c>
      <c r="F197" s="169" t="s">
        <v>86</v>
      </c>
      <c r="H197" s="170">
        <v>2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157</v>
      </c>
      <c r="AU197" s="168" t="s">
        <v>86</v>
      </c>
      <c r="AV197" s="14" t="s">
        <v>86</v>
      </c>
      <c r="AW197" s="14" t="s">
        <v>32</v>
      </c>
      <c r="AX197" s="14" t="s">
        <v>84</v>
      </c>
      <c r="AY197" s="168" t="s">
        <v>148</v>
      </c>
    </row>
    <row r="198" spans="1:65" s="2" customFormat="1" ht="24.15" customHeight="1">
      <c r="A198" s="33"/>
      <c r="B198" s="145"/>
      <c r="C198" s="146" t="s">
        <v>351</v>
      </c>
      <c r="D198" s="146" t="s">
        <v>150</v>
      </c>
      <c r="E198" s="147" t="s">
        <v>773</v>
      </c>
      <c r="F198" s="148" t="s">
        <v>774</v>
      </c>
      <c r="G198" s="149" t="s">
        <v>166</v>
      </c>
      <c r="H198" s="150">
        <v>0.12</v>
      </c>
      <c r="I198" s="151"/>
      <c r="J198" s="152">
        <f>ROUND(I198*H198,2)</f>
        <v>0</v>
      </c>
      <c r="K198" s="148" t="s">
        <v>154</v>
      </c>
      <c r="L198" s="34"/>
      <c r="M198" s="153" t="s">
        <v>1</v>
      </c>
      <c r="N198" s="154" t="s">
        <v>41</v>
      </c>
      <c r="O198" s="59"/>
      <c r="P198" s="155">
        <f>O198*H198</f>
        <v>0</v>
      </c>
      <c r="Q198" s="155">
        <v>2.2563399999999998</v>
      </c>
      <c r="R198" s="155">
        <f>Q198*H198</f>
        <v>0.27076079999999997</v>
      </c>
      <c r="S198" s="155">
        <v>0</v>
      </c>
      <c r="T198" s="15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7" t="s">
        <v>155</v>
      </c>
      <c r="AT198" s="157" t="s">
        <v>150</v>
      </c>
      <c r="AU198" s="157" t="s">
        <v>86</v>
      </c>
      <c r="AY198" s="18" t="s">
        <v>148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8" t="s">
        <v>84</v>
      </c>
      <c r="BK198" s="158">
        <f>ROUND(I198*H198,2)</f>
        <v>0</v>
      </c>
      <c r="BL198" s="18" t="s">
        <v>155</v>
      </c>
      <c r="BM198" s="157" t="s">
        <v>775</v>
      </c>
    </row>
    <row r="199" spans="1:65" s="14" customFormat="1">
      <c r="B199" s="167"/>
      <c r="D199" s="160" t="s">
        <v>157</v>
      </c>
      <c r="E199" s="168" t="s">
        <v>1</v>
      </c>
      <c r="F199" s="169" t="s">
        <v>776</v>
      </c>
      <c r="H199" s="170">
        <v>0.12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157</v>
      </c>
      <c r="AU199" s="168" t="s">
        <v>86</v>
      </c>
      <c r="AV199" s="14" t="s">
        <v>86</v>
      </c>
      <c r="AW199" s="14" t="s">
        <v>32</v>
      </c>
      <c r="AX199" s="14" t="s">
        <v>84</v>
      </c>
      <c r="AY199" s="168" t="s">
        <v>148</v>
      </c>
    </row>
    <row r="200" spans="1:65" s="2" customFormat="1" ht="24.15" customHeight="1">
      <c r="A200" s="33"/>
      <c r="B200" s="145"/>
      <c r="C200" s="146" t="s">
        <v>355</v>
      </c>
      <c r="D200" s="146" t="s">
        <v>150</v>
      </c>
      <c r="E200" s="147" t="s">
        <v>777</v>
      </c>
      <c r="F200" s="148" t="s">
        <v>778</v>
      </c>
      <c r="G200" s="149" t="s">
        <v>201</v>
      </c>
      <c r="H200" s="150">
        <v>2</v>
      </c>
      <c r="I200" s="151"/>
      <c r="J200" s="152">
        <f>ROUND(I200*H200,2)</f>
        <v>0</v>
      </c>
      <c r="K200" s="148" t="s">
        <v>154</v>
      </c>
      <c r="L200" s="34"/>
      <c r="M200" s="153" t="s">
        <v>1</v>
      </c>
      <c r="N200" s="154" t="s">
        <v>41</v>
      </c>
      <c r="O200" s="59"/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7" t="s">
        <v>155</v>
      </c>
      <c r="AT200" s="157" t="s">
        <v>150</v>
      </c>
      <c r="AU200" s="157" t="s">
        <v>86</v>
      </c>
      <c r="AY200" s="18" t="s">
        <v>148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8" t="s">
        <v>84</v>
      </c>
      <c r="BK200" s="158">
        <f>ROUND(I200*H200,2)</f>
        <v>0</v>
      </c>
      <c r="BL200" s="18" t="s">
        <v>155</v>
      </c>
      <c r="BM200" s="157" t="s">
        <v>779</v>
      </c>
    </row>
    <row r="201" spans="1:65" s="2" customFormat="1" ht="37.799999999999997" customHeight="1">
      <c r="A201" s="33"/>
      <c r="B201" s="145"/>
      <c r="C201" s="146" t="s">
        <v>359</v>
      </c>
      <c r="D201" s="146" t="s">
        <v>150</v>
      </c>
      <c r="E201" s="147" t="s">
        <v>418</v>
      </c>
      <c r="F201" s="148" t="s">
        <v>419</v>
      </c>
      <c r="G201" s="149" t="s">
        <v>153</v>
      </c>
      <c r="H201" s="150">
        <v>36</v>
      </c>
      <c r="I201" s="151"/>
      <c r="J201" s="152">
        <f>ROUND(I201*H201,2)</f>
        <v>0</v>
      </c>
      <c r="K201" s="148" t="s">
        <v>154</v>
      </c>
      <c r="L201" s="34"/>
      <c r="M201" s="153" t="s">
        <v>1</v>
      </c>
      <c r="N201" s="154" t="s">
        <v>41</v>
      </c>
      <c r="O201" s="59"/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7" t="s">
        <v>155</v>
      </c>
      <c r="AT201" s="157" t="s">
        <v>150</v>
      </c>
      <c r="AU201" s="157" t="s">
        <v>86</v>
      </c>
      <c r="AY201" s="18" t="s">
        <v>148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84</v>
      </c>
      <c r="BK201" s="158">
        <f>ROUND(I201*H201,2)</f>
        <v>0</v>
      </c>
      <c r="BL201" s="18" t="s">
        <v>155</v>
      </c>
      <c r="BM201" s="157" t="s">
        <v>780</v>
      </c>
    </row>
    <row r="202" spans="1:65" s="14" customFormat="1">
      <c r="B202" s="167"/>
      <c r="D202" s="160" t="s">
        <v>157</v>
      </c>
      <c r="E202" s="168" t="s">
        <v>1</v>
      </c>
      <c r="F202" s="169" t="s">
        <v>94</v>
      </c>
      <c r="H202" s="170">
        <v>36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157</v>
      </c>
      <c r="AU202" s="168" t="s">
        <v>86</v>
      </c>
      <c r="AV202" s="14" t="s">
        <v>86</v>
      </c>
      <c r="AW202" s="14" t="s">
        <v>32</v>
      </c>
      <c r="AX202" s="14" t="s">
        <v>84</v>
      </c>
      <c r="AY202" s="168" t="s">
        <v>148</v>
      </c>
    </row>
    <row r="203" spans="1:65" s="12" customFormat="1" ht="22.8" customHeight="1">
      <c r="B203" s="132"/>
      <c r="D203" s="133" t="s">
        <v>75</v>
      </c>
      <c r="E203" s="143" t="s">
        <v>434</v>
      </c>
      <c r="F203" s="143" t="s">
        <v>435</v>
      </c>
      <c r="I203" s="135"/>
      <c r="J203" s="144">
        <f>BK203</f>
        <v>0</v>
      </c>
      <c r="L203" s="132"/>
      <c r="M203" s="137"/>
      <c r="N203" s="138"/>
      <c r="O203" s="138"/>
      <c r="P203" s="139">
        <f>SUM(P204:P211)</f>
        <v>0</v>
      </c>
      <c r="Q203" s="138"/>
      <c r="R203" s="139">
        <f>SUM(R204:R211)</f>
        <v>0</v>
      </c>
      <c r="S203" s="138"/>
      <c r="T203" s="140">
        <f>SUM(T204:T211)</f>
        <v>0</v>
      </c>
      <c r="AR203" s="133" t="s">
        <v>84</v>
      </c>
      <c r="AT203" s="141" t="s">
        <v>75</v>
      </c>
      <c r="AU203" s="141" t="s">
        <v>84</v>
      </c>
      <c r="AY203" s="133" t="s">
        <v>148</v>
      </c>
      <c r="BK203" s="142">
        <f>SUM(BK204:BK211)</f>
        <v>0</v>
      </c>
    </row>
    <row r="204" spans="1:65" s="2" customFormat="1" ht="24.15" customHeight="1">
      <c r="A204" s="33"/>
      <c r="B204" s="145"/>
      <c r="C204" s="146" t="s">
        <v>363</v>
      </c>
      <c r="D204" s="146" t="s">
        <v>150</v>
      </c>
      <c r="E204" s="147" t="s">
        <v>446</v>
      </c>
      <c r="F204" s="148" t="s">
        <v>447</v>
      </c>
      <c r="G204" s="149" t="s">
        <v>230</v>
      </c>
      <c r="H204" s="150">
        <v>11.574999999999999</v>
      </c>
      <c r="I204" s="151"/>
      <c r="J204" s="152">
        <f>ROUND(I204*H204,2)</f>
        <v>0</v>
      </c>
      <c r="K204" s="148" t="s">
        <v>154</v>
      </c>
      <c r="L204" s="34"/>
      <c r="M204" s="153" t="s">
        <v>1</v>
      </c>
      <c r="N204" s="154" t="s">
        <v>41</v>
      </c>
      <c r="O204" s="59"/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155</v>
      </c>
      <c r="AT204" s="157" t="s">
        <v>150</v>
      </c>
      <c r="AU204" s="157" t="s">
        <v>86</v>
      </c>
      <c r="AY204" s="18" t="s">
        <v>148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84</v>
      </c>
      <c r="BK204" s="158">
        <f>ROUND(I204*H204,2)</f>
        <v>0</v>
      </c>
      <c r="BL204" s="18" t="s">
        <v>155</v>
      </c>
      <c r="BM204" s="157" t="s">
        <v>781</v>
      </c>
    </row>
    <row r="205" spans="1:65" s="2" customFormat="1" ht="24.15" customHeight="1">
      <c r="A205" s="33"/>
      <c r="B205" s="145"/>
      <c r="C205" s="146" t="s">
        <v>367</v>
      </c>
      <c r="D205" s="146" t="s">
        <v>150</v>
      </c>
      <c r="E205" s="147" t="s">
        <v>450</v>
      </c>
      <c r="F205" s="148" t="s">
        <v>451</v>
      </c>
      <c r="G205" s="149" t="s">
        <v>230</v>
      </c>
      <c r="H205" s="150">
        <v>81.025000000000006</v>
      </c>
      <c r="I205" s="151"/>
      <c r="J205" s="152">
        <f>ROUND(I205*H205,2)</f>
        <v>0</v>
      </c>
      <c r="K205" s="148" t="s">
        <v>154</v>
      </c>
      <c r="L205" s="34"/>
      <c r="M205" s="153" t="s">
        <v>1</v>
      </c>
      <c r="N205" s="154" t="s">
        <v>41</v>
      </c>
      <c r="O205" s="59"/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7" t="s">
        <v>155</v>
      </c>
      <c r="AT205" s="157" t="s">
        <v>150</v>
      </c>
      <c r="AU205" s="157" t="s">
        <v>86</v>
      </c>
      <c r="AY205" s="18" t="s">
        <v>148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84</v>
      </c>
      <c r="BK205" s="158">
        <f>ROUND(I205*H205,2)</f>
        <v>0</v>
      </c>
      <c r="BL205" s="18" t="s">
        <v>155</v>
      </c>
      <c r="BM205" s="157" t="s">
        <v>782</v>
      </c>
    </row>
    <row r="206" spans="1:65" s="14" customFormat="1">
      <c r="B206" s="167"/>
      <c r="D206" s="160" t="s">
        <v>157</v>
      </c>
      <c r="F206" s="169" t="s">
        <v>783</v>
      </c>
      <c r="H206" s="170">
        <v>81.025000000000006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8" t="s">
        <v>157</v>
      </c>
      <c r="AU206" s="168" t="s">
        <v>86</v>
      </c>
      <c r="AV206" s="14" t="s">
        <v>86</v>
      </c>
      <c r="AW206" s="14" t="s">
        <v>3</v>
      </c>
      <c r="AX206" s="14" t="s">
        <v>84</v>
      </c>
      <c r="AY206" s="168" t="s">
        <v>148</v>
      </c>
    </row>
    <row r="207" spans="1:65" s="2" customFormat="1" ht="33" customHeight="1">
      <c r="A207" s="33"/>
      <c r="B207" s="145"/>
      <c r="C207" s="146" t="s">
        <v>373</v>
      </c>
      <c r="D207" s="146" t="s">
        <v>150</v>
      </c>
      <c r="E207" s="147" t="s">
        <v>455</v>
      </c>
      <c r="F207" s="148" t="s">
        <v>456</v>
      </c>
      <c r="G207" s="149" t="s">
        <v>230</v>
      </c>
      <c r="H207" s="150">
        <v>1.135</v>
      </c>
      <c r="I207" s="151"/>
      <c r="J207" s="152">
        <f>ROUND(I207*H207,2)</f>
        <v>0</v>
      </c>
      <c r="K207" s="148" t="s">
        <v>154</v>
      </c>
      <c r="L207" s="34"/>
      <c r="M207" s="153" t="s">
        <v>1</v>
      </c>
      <c r="N207" s="154" t="s">
        <v>41</v>
      </c>
      <c r="O207" s="59"/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7" t="s">
        <v>155</v>
      </c>
      <c r="AT207" s="157" t="s">
        <v>150</v>
      </c>
      <c r="AU207" s="157" t="s">
        <v>86</v>
      </c>
      <c r="AY207" s="18" t="s">
        <v>148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84</v>
      </c>
      <c r="BK207" s="158">
        <f>ROUND(I207*H207,2)</f>
        <v>0</v>
      </c>
      <c r="BL207" s="18" t="s">
        <v>155</v>
      </c>
      <c r="BM207" s="157" t="s">
        <v>784</v>
      </c>
    </row>
    <row r="208" spans="1:65" s="2" customFormat="1" ht="44.25" customHeight="1">
      <c r="A208" s="33"/>
      <c r="B208" s="145"/>
      <c r="C208" s="146" t="s">
        <v>377</v>
      </c>
      <c r="D208" s="146" t="s">
        <v>150</v>
      </c>
      <c r="E208" s="147" t="s">
        <v>459</v>
      </c>
      <c r="F208" s="148" t="s">
        <v>460</v>
      </c>
      <c r="G208" s="149" t="s">
        <v>230</v>
      </c>
      <c r="H208" s="150">
        <v>10.44</v>
      </c>
      <c r="I208" s="151"/>
      <c r="J208" s="152">
        <f>ROUND(I208*H208,2)</f>
        <v>0</v>
      </c>
      <c r="K208" s="148" t="s">
        <v>154</v>
      </c>
      <c r="L208" s="34"/>
      <c r="M208" s="153" t="s">
        <v>1</v>
      </c>
      <c r="N208" s="154" t="s">
        <v>41</v>
      </c>
      <c r="O208" s="59"/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7" t="s">
        <v>155</v>
      </c>
      <c r="AT208" s="157" t="s">
        <v>150</v>
      </c>
      <c r="AU208" s="157" t="s">
        <v>86</v>
      </c>
      <c r="AY208" s="18" t="s">
        <v>148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84</v>
      </c>
      <c r="BK208" s="158">
        <f>ROUND(I208*H208,2)</f>
        <v>0</v>
      </c>
      <c r="BL208" s="18" t="s">
        <v>155</v>
      </c>
      <c r="BM208" s="157" t="s">
        <v>785</v>
      </c>
    </row>
    <row r="209" spans="1:65" s="13" customFormat="1">
      <c r="B209" s="159"/>
      <c r="D209" s="160" t="s">
        <v>157</v>
      </c>
      <c r="E209" s="161" t="s">
        <v>1</v>
      </c>
      <c r="F209" s="162" t="s">
        <v>462</v>
      </c>
      <c r="H209" s="161" t="s">
        <v>1</v>
      </c>
      <c r="I209" s="163"/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157</v>
      </c>
      <c r="AU209" s="161" t="s">
        <v>86</v>
      </c>
      <c r="AV209" s="13" t="s">
        <v>84</v>
      </c>
      <c r="AW209" s="13" t="s">
        <v>32</v>
      </c>
      <c r="AX209" s="13" t="s">
        <v>76</v>
      </c>
      <c r="AY209" s="161" t="s">
        <v>148</v>
      </c>
    </row>
    <row r="210" spans="1:65" s="14" customFormat="1">
      <c r="B210" s="167"/>
      <c r="D210" s="160" t="s">
        <v>157</v>
      </c>
      <c r="E210" s="168" t="s">
        <v>1</v>
      </c>
      <c r="F210" s="169" t="s">
        <v>786</v>
      </c>
      <c r="H210" s="170">
        <v>10.44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157</v>
      </c>
      <c r="AU210" s="168" t="s">
        <v>86</v>
      </c>
      <c r="AV210" s="14" t="s">
        <v>86</v>
      </c>
      <c r="AW210" s="14" t="s">
        <v>32</v>
      </c>
      <c r="AX210" s="14" t="s">
        <v>76</v>
      </c>
      <c r="AY210" s="168" t="s">
        <v>148</v>
      </c>
    </row>
    <row r="211" spans="1:65" s="15" customFormat="1">
      <c r="B211" s="175"/>
      <c r="D211" s="160" t="s">
        <v>157</v>
      </c>
      <c r="E211" s="176" t="s">
        <v>1</v>
      </c>
      <c r="F211" s="177" t="s">
        <v>175</v>
      </c>
      <c r="H211" s="178">
        <v>10.44</v>
      </c>
      <c r="I211" s="179"/>
      <c r="L211" s="175"/>
      <c r="M211" s="180"/>
      <c r="N211" s="181"/>
      <c r="O211" s="181"/>
      <c r="P211" s="181"/>
      <c r="Q211" s="181"/>
      <c r="R211" s="181"/>
      <c r="S211" s="181"/>
      <c r="T211" s="182"/>
      <c r="AT211" s="176" t="s">
        <v>157</v>
      </c>
      <c r="AU211" s="176" t="s">
        <v>86</v>
      </c>
      <c r="AV211" s="15" t="s">
        <v>155</v>
      </c>
      <c r="AW211" s="15" t="s">
        <v>32</v>
      </c>
      <c r="AX211" s="15" t="s">
        <v>84</v>
      </c>
      <c r="AY211" s="176" t="s">
        <v>148</v>
      </c>
    </row>
    <row r="212" spans="1:65" s="12" customFormat="1" ht="22.8" customHeight="1">
      <c r="B212" s="132"/>
      <c r="D212" s="133" t="s">
        <v>75</v>
      </c>
      <c r="E212" s="143" t="s">
        <v>466</v>
      </c>
      <c r="F212" s="143" t="s">
        <v>467</v>
      </c>
      <c r="I212" s="135"/>
      <c r="J212" s="144">
        <f>BK212</f>
        <v>0</v>
      </c>
      <c r="L212" s="132"/>
      <c r="M212" s="137"/>
      <c r="N212" s="138"/>
      <c r="O212" s="138"/>
      <c r="P212" s="139">
        <f>P213</f>
        <v>0</v>
      </c>
      <c r="Q212" s="138"/>
      <c r="R212" s="139">
        <f>R213</f>
        <v>0</v>
      </c>
      <c r="S212" s="138"/>
      <c r="T212" s="140">
        <f>T213</f>
        <v>0</v>
      </c>
      <c r="AR212" s="133" t="s">
        <v>84</v>
      </c>
      <c r="AT212" s="141" t="s">
        <v>75</v>
      </c>
      <c r="AU212" s="141" t="s">
        <v>84</v>
      </c>
      <c r="AY212" s="133" t="s">
        <v>148</v>
      </c>
      <c r="BK212" s="142">
        <f>BK213</f>
        <v>0</v>
      </c>
    </row>
    <row r="213" spans="1:65" s="2" customFormat="1" ht="16.5" customHeight="1">
      <c r="A213" s="33"/>
      <c r="B213" s="145"/>
      <c r="C213" s="146" t="s">
        <v>385</v>
      </c>
      <c r="D213" s="146" t="s">
        <v>150</v>
      </c>
      <c r="E213" s="147" t="s">
        <v>787</v>
      </c>
      <c r="F213" s="148" t="s">
        <v>470</v>
      </c>
      <c r="G213" s="149" t="s">
        <v>230</v>
      </c>
      <c r="H213" s="150">
        <v>11.103</v>
      </c>
      <c r="I213" s="151"/>
      <c r="J213" s="152">
        <f>ROUND(I213*H213,2)</f>
        <v>0</v>
      </c>
      <c r="K213" s="148" t="s">
        <v>1</v>
      </c>
      <c r="L213" s="34"/>
      <c r="M213" s="210" t="s">
        <v>1</v>
      </c>
      <c r="N213" s="211" t="s">
        <v>41</v>
      </c>
      <c r="O213" s="208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7" t="s">
        <v>155</v>
      </c>
      <c r="AT213" s="157" t="s">
        <v>150</v>
      </c>
      <c r="AU213" s="157" t="s">
        <v>86</v>
      </c>
      <c r="AY213" s="18" t="s">
        <v>148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8" t="s">
        <v>84</v>
      </c>
      <c r="BK213" s="158">
        <f>ROUND(I213*H213,2)</f>
        <v>0</v>
      </c>
      <c r="BL213" s="18" t="s">
        <v>155</v>
      </c>
      <c r="BM213" s="157" t="s">
        <v>788</v>
      </c>
    </row>
    <row r="214" spans="1:65" s="2" customFormat="1" ht="6.9" customHeight="1">
      <c r="A214" s="33"/>
      <c r="B214" s="48"/>
      <c r="C214" s="49"/>
      <c r="D214" s="49"/>
      <c r="E214" s="49"/>
      <c r="F214" s="49"/>
      <c r="G214" s="49"/>
      <c r="H214" s="49"/>
      <c r="I214" s="49"/>
      <c r="J214" s="49"/>
      <c r="K214" s="49"/>
      <c r="L214" s="34"/>
      <c r="M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</row>
  </sheetData>
  <autoFilter ref="C124:K21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8" t="s">
        <v>93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" customHeight="1">
      <c r="B4" s="21"/>
      <c r="D4" s="22" t="s">
        <v>98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Bezbariérový nástup do podloubí, ul. Bulharská, Trutnov</v>
      </c>
      <c r="F7" s="263"/>
      <c r="G7" s="263"/>
      <c r="H7" s="263"/>
      <c r="L7" s="21"/>
    </row>
    <row r="8" spans="1:46" s="2" customFormat="1" ht="12" customHeight="1">
      <c r="A8" s="33"/>
      <c r="B8" s="34"/>
      <c r="C8" s="33"/>
      <c r="D8" s="28" t="s">
        <v>106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789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23. 7. 2024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4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57" t="s">
        <v>1</v>
      </c>
      <c r="F27" s="257"/>
      <c r="G27" s="257"/>
      <c r="H27" s="25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36</v>
      </c>
      <c r="E30" s="33"/>
      <c r="F30" s="33"/>
      <c r="G30" s="33"/>
      <c r="H30" s="33"/>
      <c r="I30" s="33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0" t="s">
        <v>40</v>
      </c>
      <c r="E33" s="28" t="s">
        <v>41</v>
      </c>
      <c r="F33" s="101">
        <f>ROUND((SUM(BE120:BE129)),  2)</f>
        <v>0</v>
      </c>
      <c r="G33" s="33"/>
      <c r="H33" s="33"/>
      <c r="I33" s="102">
        <v>0.21</v>
      </c>
      <c r="J33" s="101">
        <f>ROUND(((SUM(BE120:BE129))*I33),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42</v>
      </c>
      <c r="F34" s="101">
        <f>ROUND((SUM(BF120:BF129)),  2)</f>
        <v>0</v>
      </c>
      <c r="G34" s="33"/>
      <c r="H34" s="33"/>
      <c r="I34" s="102">
        <v>0.12</v>
      </c>
      <c r="J34" s="101">
        <f>ROUND(((SUM(BF120:BF129))*I34),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43</v>
      </c>
      <c r="F35" s="101">
        <f>ROUND((SUM(BG120:BG129)),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44</v>
      </c>
      <c r="F36" s="101">
        <f>ROUND((SUM(BH120:BH129)),  2)</f>
        <v>0</v>
      </c>
      <c r="G36" s="33"/>
      <c r="H36" s="33"/>
      <c r="I36" s="102">
        <v>0.12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45</v>
      </c>
      <c r="F37" s="101">
        <f>ROUND((SUM(BI120:BI129)),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46</v>
      </c>
      <c r="E39" s="61"/>
      <c r="F39" s="61"/>
      <c r="G39" s="105" t="s">
        <v>47</v>
      </c>
      <c r="H39" s="106" t="s">
        <v>48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Bezbariérový nástup do podloubí, ul. Bulharská, Trutnov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VRN - Vedlejší a ostatní náklady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Trutnov</v>
      </c>
      <c r="G89" s="33"/>
      <c r="H89" s="33"/>
      <c r="I89" s="28" t="s">
        <v>22</v>
      </c>
      <c r="J89" s="56" t="str">
        <f>IF(J12="","",J12)</f>
        <v>23. 7. 2024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24</v>
      </c>
      <c r="D91" s="33"/>
      <c r="E91" s="33"/>
      <c r="F91" s="26" t="str">
        <f>E15</f>
        <v>Město Trutnov, Slovanské nám. 165, Trutnov</v>
      </c>
      <c r="G91" s="33"/>
      <c r="H91" s="33"/>
      <c r="I91" s="28" t="s">
        <v>30</v>
      </c>
      <c r="J91" s="31" t="str">
        <f>E21</f>
        <v>Ing.Arch, Jan Veisser, Znojmo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Ing. Lenka Kasperová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111</v>
      </c>
      <c r="D94" s="103"/>
      <c r="E94" s="103"/>
      <c r="F94" s="103"/>
      <c r="G94" s="103"/>
      <c r="H94" s="103"/>
      <c r="I94" s="103"/>
      <c r="J94" s="112" t="s">
        <v>112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3" t="s">
        <v>113</v>
      </c>
      <c r="D96" s="33"/>
      <c r="E96" s="33"/>
      <c r="F96" s="33"/>
      <c r="G96" s="33"/>
      <c r="H96" s="33"/>
      <c r="I96" s="33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114</v>
      </c>
    </row>
    <row r="97" spans="1:31" s="9" customFormat="1" ht="24.9" customHeight="1">
      <c r="B97" s="114"/>
      <c r="D97" s="115" t="s">
        <v>790</v>
      </c>
      <c r="E97" s="116"/>
      <c r="F97" s="116"/>
      <c r="G97" s="116"/>
      <c r="H97" s="116"/>
      <c r="I97" s="116"/>
      <c r="J97" s="117">
        <f>J121</f>
        <v>0</v>
      </c>
      <c r="L97" s="114"/>
    </row>
    <row r="98" spans="1:31" s="10" customFormat="1" ht="19.95" customHeight="1">
      <c r="B98" s="118"/>
      <c r="D98" s="119" t="s">
        <v>791</v>
      </c>
      <c r="E98" s="120"/>
      <c r="F98" s="120"/>
      <c r="G98" s="120"/>
      <c r="H98" s="120"/>
      <c r="I98" s="120"/>
      <c r="J98" s="121">
        <f>J122</f>
        <v>0</v>
      </c>
      <c r="L98" s="118"/>
    </row>
    <row r="99" spans="1:31" s="10" customFormat="1" ht="19.95" customHeight="1">
      <c r="B99" s="118"/>
      <c r="D99" s="119" t="s">
        <v>792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31" s="10" customFormat="1" ht="19.95" customHeight="1">
      <c r="B100" s="118"/>
      <c r="D100" s="119" t="s">
        <v>793</v>
      </c>
      <c r="E100" s="120"/>
      <c r="F100" s="120"/>
      <c r="G100" s="120"/>
      <c r="H100" s="120"/>
      <c r="I100" s="120"/>
      <c r="J100" s="121">
        <f>J128</f>
        <v>0</v>
      </c>
      <c r="L100" s="118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" customHeight="1">
      <c r="A107" s="33"/>
      <c r="B107" s="34"/>
      <c r="C107" s="22" t="s">
        <v>133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62" t="str">
        <f>E7</f>
        <v>Bezbariérový nástup do podloubí, ul. Bulharská, Trutnov</v>
      </c>
      <c r="F110" s="263"/>
      <c r="G110" s="263"/>
      <c r="H110" s="26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106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34" t="str">
        <f>E9</f>
        <v>VRN - Vedlejší a ostatní náklady</v>
      </c>
      <c r="F112" s="261"/>
      <c r="G112" s="261"/>
      <c r="H112" s="26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3"/>
      <c r="E114" s="33"/>
      <c r="F114" s="26" t="str">
        <f>F12</f>
        <v>Trutnov</v>
      </c>
      <c r="G114" s="33"/>
      <c r="H114" s="33"/>
      <c r="I114" s="28" t="s">
        <v>22</v>
      </c>
      <c r="J114" s="56" t="str">
        <f>IF(J12="","",J12)</f>
        <v>23. 7. 2024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5.65" customHeight="1">
      <c r="A116" s="33"/>
      <c r="B116" s="34"/>
      <c r="C116" s="28" t="s">
        <v>24</v>
      </c>
      <c r="D116" s="33"/>
      <c r="E116" s="33"/>
      <c r="F116" s="26" t="str">
        <f>E15</f>
        <v>Město Trutnov, Slovanské nám. 165, Trutnov</v>
      </c>
      <c r="G116" s="33"/>
      <c r="H116" s="33"/>
      <c r="I116" s="28" t="s">
        <v>30</v>
      </c>
      <c r="J116" s="31" t="str">
        <f>E21</f>
        <v>Ing.Arch, Jan Veisser, Znojmo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28</v>
      </c>
      <c r="D117" s="33"/>
      <c r="E117" s="33"/>
      <c r="F117" s="26" t="str">
        <f>IF(E18="","",E18)</f>
        <v>Vyplň údaj</v>
      </c>
      <c r="G117" s="33"/>
      <c r="H117" s="33"/>
      <c r="I117" s="28" t="s">
        <v>33</v>
      </c>
      <c r="J117" s="31" t="str">
        <f>E24</f>
        <v>Ing. Lenka Kasperová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22"/>
      <c r="B119" s="123"/>
      <c r="C119" s="124" t="s">
        <v>134</v>
      </c>
      <c r="D119" s="125" t="s">
        <v>61</v>
      </c>
      <c r="E119" s="125" t="s">
        <v>57</v>
      </c>
      <c r="F119" s="125" t="s">
        <v>58</v>
      </c>
      <c r="G119" s="125" t="s">
        <v>135</v>
      </c>
      <c r="H119" s="125" t="s">
        <v>136</v>
      </c>
      <c r="I119" s="125" t="s">
        <v>137</v>
      </c>
      <c r="J119" s="125" t="s">
        <v>112</v>
      </c>
      <c r="K119" s="126" t="s">
        <v>138</v>
      </c>
      <c r="L119" s="127"/>
      <c r="M119" s="63" t="s">
        <v>1</v>
      </c>
      <c r="N119" s="64" t="s">
        <v>40</v>
      </c>
      <c r="O119" s="64" t="s">
        <v>139</v>
      </c>
      <c r="P119" s="64" t="s">
        <v>140</v>
      </c>
      <c r="Q119" s="64" t="s">
        <v>141</v>
      </c>
      <c r="R119" s="64" t="s">
        <v>142</v>
      </c>
      <c r="S119" s="64" t="s">
        <v>143</v>
      </c>
      <c r="T119" s="65" t="s">
        <v>144</v>
      </c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</row>
    <row r="120" spans="1:65" s="2" customFormat="1" ht="22.8" customHeight="1">
      <c r="A120" s="33"/>
      <c r="B120" s="34"/>
      <c r="C120" s="70" t="s">
        <v>145</v>
      </c>
      <c r="D120" s="33"/>
      <c r="E120" s="33"/>
      <c r="F120" s="33"/>
      <c r="G120" s="33"/>
      <c r="H120" s="33"/>
      <c r="I120" s="33"/>
      <c r="J120" s="128">
        <f>BK120</f>
        <v>0</v>
      </c>
      <c r="K120" s="33"/>
      <c r="L120" s="34"/>
      <c r="M120" s="66"/>
      <c r="N120" s="57"/>
      <c r="O120" s="67"/>
      <c r="P120" s="129">
        <f>P121</f>
        <v>0</v>
      </c>
      <c r="Q120" s="67"/>
      <c r="R120" s="129">
        <f>R121</f>
        <v>0</v>
      </c>
      <c r="S120" s="67"/>
      <c r="T120" s="130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75</v>
      </c>
      <c r="AU120" s="18" t="s">
        <v>114</v>
      </c>
      <c r="BK120" s="131">
        <f>BK121</f>
        <v>0</v>
      </c>
    </row>
    <row r="121" spans="1:65" s="12" customFormat="1" ht="25.95" customHeight="1">
      <c r="B121" s="132"/>
      <c r="D121" s="133" t="s">
        <v>75</v>
      </c>
      <c r="E121" s="134" t="s">
        <v>90</v>
      </c>
      <c r="F121" s="134" t="s">
        <v>794</v>
      </c>
      <c r="I121" s="135"/>
      <c r="J121" s="136">
        <f>BK121</f>
        <v>0</v>
      </c>
      <c r="L121" s="132"/>
      <c r="M121" s="137"/>
      <c r="N121" s="138"/>
      <c r="O121" s="138"/>
      <c r="P121" s="139">
        <f>P122+P126+P128</f>
        <v>0</v>
      </c>
      <c r="Q121" s="138"/>
      <c r="R121" s="139">
        <f>R122+R126+R128</f>
        <v>0</v>
      </c>
      <c r="S121" s="138"/>
      <c r="T121" s="140">
        <f>T122+T126+T128</f>
        <v>0</v>
      </c>
      <c r="AR121" s="133" t="s">
        <v>179</v>
      </c>
      <c r="AT121" s="141" t="s">
        <v>75</v>
      </c>
      <c r="AU121" s="141" t="s">
        <v>76</v>
      </c>
      <c r="AY121" s="133" t="s">
        <v>148</v>
      </c>
      <c r="BK121" s="142">
        <f>BK122+BK126+BK128</f>
        <v>0</v>
      </c>
    </row>
    <row r="122" spans="1:65" s="12" customFormat="1" ht="22.8" customHeight="1">
      <c r="B122" s="132"/>
      <c r="D122" s="133" t="s">
        <v>75</v>
      </c>
      <c r="E122" s="143" t="s">
        <v>795</v>
      </c>
      <c r="F122" s="143" t="s">
        <v>796</v>
      </c>
      <c r="I122" s="135"/>
      <c r="J122" s="144">
        <f>BK122</f>
        <v>0</v>
      </c>
      <c r="L122" s="132"/>
      <c r="M122" s="137"/>
      <c r="N122" s="138"/>
      <c r="O122" s="138"/>
      <c r="P122" s="139">
        <f>SUM(P123:P125)</f>
        <v>0</v>
      </c>
      <c r="Q122" s="138"/>
      <c r="R122" s="139">
        <f>SUM(R123:R125)</f>
        <v>0</v>
      </c>
      <c r="S122" s="138"/>
      <c r="T122" s="140">
        <f>SUM(T123:T125)</f>
        <v>0</v>
      </c>
      <c r="AR122" s="133" t="s">
        <v>179</v>
      </c>
      <c r="AT122" s="141" t="s">
        <v>75</v>
      </c>
      <c r="AU122" s="141" t="s">
        <v>84</v>
      </c>
      <c r="AY122" s="133" t="s">
        <v>148</v>
      </c>
      <c r="BK122" s="142">
        <f>SUM(BK123:BK125)</f>
        <v>0</v>
      </c>
    </row>
    <row r="123" spans="1:65" s="2" customFormat="1" ht="24.15" customHeight="1">
      <c r="A123" s="33"/>
      <c r="B123" s="145"/>
      <c r="C123" s="146" t="s">
        <v>84</v>
      </c>
      <c r="D123" s="146" t="s">
        <v>150</v>
      </c>
      <c r="E123" s="147" t="s">
        <v>797</v>
      </c>
      <c r="F123" s="148" t="s">
        <v>798</v>
      </c>
      <c r="G123" s="149" t="s">
        <v>598</v>
      </c>
      <c r="H123" s="150">
        <v>1</v>
      </c>
      <c r="I123" s="151"/>
      <c r="J123" s="152">
        <f>ROUND(I123*H123,2)</f>
        <v>0</v>
      </c>
      <c r="K123" s="148" t="s">
        <v>154</v>
      </c>
      <c r="L123" s="34"/>
      <c r="M123" s="153" t="s">
        <v>1</v>
      </c>
      <c r="N123" s="154" t="s">
        <v>41</v>
      </c>
      <c r="O123" s="59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7" t="s">
        <v>799</v>
      </c>
      <c r="AT123" s="157" t="s">
        <v>150</v>
      </c>
      <c r="AU123" s="157" t="s">
        <v>86</v>
      </c>
      <c r="AY123" s="18" t="s">
        <v>148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84</v>
      </c>
      <c r="BK123" s="158">
        <f>ROUND(I123*H123,2)</f>
        <v>0</v>
      </c>
      <c r="BL123" s="18" t="s">
        <v>799</v>
      </c>
      <c r="BM123" s="157" t="s">
        <v>800</v>
      </c>
    </row>
    <row r="124" spans="1:65" s="2" customFormat="1" ht="16.5" customHeight="1">
      <c r="A124" s="33"/>
      <c r="B124" s="145"/>
      <c r="C124" s="146" t="s">
        <v>86</v>
      </c>
      <c r="D124" s="146" t="s">
        <v>150</v>
      </c>
      <c r="E124" s="147" t="s">
        <v>801</v>
      </c>
      <c r="F124" s="148" t="s">
        <v>802</v>
      </c>
      <c r="G124" s="149" t="s">
        <v>598</v>
      </c>
      <c r="H124" s="150">
        <v>1</v>
      </c>
      <c r="I124" s="151"/>
      <c r="J124" s="152">
        <f>ROUND(I124*H124,2)</f>
        <v>0</v>
      </c>
      <c r="K124" s="148" t="s">
        <v>154</v>
      </c>
      <c r="L124" s="34"/>
      <c r="M124" s="153" t="s">
        <v>1</v>
      </c>
      <c r="N124" s="154" t="s">
        <v>41</v>
      </c>
      <c r="O124" s="59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7" t="s">
        <v>799</v>
      </c>
      <c r="AT124" s="157" t="s">
        <v>150</v>
      </c>
      <c r="AU124" s="157" t="s">
        <v>86</v>
      </c>
      <c r="AY124" s="18" t="s">
        <v>148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8" t="s">
        <v>84</v>
      </c>
      <c r="BK124" s="158">
        <f>ROUND(I124*H124,2)</f>
        <v>0</v>
      </c>
      <c r="BL124" s="18" t="s">
        <v>799</v>
      </c>
      <c r="BM124" s="157" t="s">
        <v>803</v>
      </c>
    </row>
    <row r="125" spans="1:65" s="2" customFormat="1" ht="16.5" customHeight="1">
      <c r="A125" s="33"/>
      <c r="B125" s="145"/>
      <c r="C125" s="146" t="s">
        <v>163</v>
      </c>
      <c r="D125" s="146" t="s">
        <v>150</v>
      </c>
      <c r="E125" s="147" t="s">
        <v>804</v>
      </c>
      <c r="F125" s="148" t="s">
        <v>805</v>
      </c>
      <c r="G125" s="149" t="s">
        <v>598</v>
      </c>
      <c r="H125" s="150">
        <v>1</v>
      </c>
      <c r="I125" s="151"/>
      <c r="J125" s="152">
        <f>ROUND(I125*H125,2)</f>
        <v>0</v>
      </c>
      <c r="K125" s="148" t="s">
        <v>154</v>
      </c>
      <c r="L125" s="34"/>
      <c r="M125" s="153" t="s">
        <v>1</v>
      </c>
      <c r="N125" s="154" t="s">
        <v>41</v>
      </c>
      <c r="O125" s="59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7" t="s">
        <v>799</v>
      </c>
      <c r="AT125" s="157" t="s">
        <v>150</v>
      </c>
      <c r="AU125" s="157" t="s">
        <v>86</v>
      </c>
      <c r="AY125" s="18" t="s">
        <v>148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8" t="s">
        <v>84</v>
      </c>
      <c r="BK125" s="158">
        <f>ROUND(I125*H125,2)</f>
        <v>0</v>
      </c>
      <c r="BL125" s="18" t="s">
        <v>799</v>
      </c>
      <c r="BM125" s="157" t="s">
        <v>806</v>
      </c>
    </row>
    <row r="126" spans="1:65" s="12" customFormat="1" ht="22.8" customHeight="1">
      <c r="B126" s="132"/>
      <c r="D126" s="133" t="s">
        <v>75</v>
      </c>
      <c r="E126" s="143" t="s">
        <v>807</v>
      </c>
      <c r="F126" s="143" t="s">
        <v>808</v>
      </c>
      <c r="I126" s="135"/>
      <c r="J126" s="144">
        <f>BK126</f>
        <v>0</v>
      </c>
      <c r="L126" s="132"/>
      <c r="M126" s="137"/>
      <c r="N126" s="138"/>
      <c r="O126" s="138"/>
      <c r="P126" s="139">
        <f>P127</f>
        <v>0</v>
      </c>
      <c r="Q126" s="138"/>
      <c r="R126" s="139">
        <f>R127</f>
        <v>0</v>
      </c>
      <c r="S126" s="138"/>
      <c r="T126" s="140">
        <f>T127</f>
        <v>0</v>
      </c>
      <c r="AR126" s="133" t="s">
        <v>179</v>
      </c>
      <c r="AT126" s="141" t="s">
        <v>75</v>
      </c>
      <c r="AU126" s="141" t="s">
        <v>84</v>
      </c>
      <c r="AY126" s="133" t="s">
        <v>148</v>
      </c>
      <c r="BK126" s="142">
        <f>BK127</f>
        <v>0</v>
      </c>
    </row>
    <row r="127" spans="1:65" s="2" customFormat="1" ht="16.5" customHeight="1">
      <c r="A127" s="33"/>
      <c r="B127" s="145"/>
      <c r="C127" s="146" t="s">
        <v>155</v>
      </c>
      <c r="D127" s="146" t="s">
        <v>150</v>
      </c>
      <c r="E127" s="147" t="s">
        <v>809</v>
      </c>
      <c r="F127" s="148" t="s">
        <v>808</v>
      </c>
      <c r="G127" s="149" t="s">
        <v>598</v>
      </c>
      <c r="H127" s="150">
        <v>1</v>
      </c>
      <c r="I127" s="151"/>
      <c r="J127" s="152">
        <f>ROUND(I127*H127,2)</f>
        <v>0</v>
      </c>
      <c r="K127" s="148" t="s">
        <v>154</v>
      </c>
      <c r="L127" s="34"/>
      <c r="M127" s="153" t="s">
        <v>1</v>
      </c>
      <c r="N127" s="154" t="s">
        <v>41</v>
      </c>
      <c r="O127" s="59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799</v>
      </c>
      <c r="AT127" s="157" t="s">
        <v>150</v>
      </c>
      <c r="AU127" s="157" t="s">
        <v>86</v>
      </c>
      <c r="AY127" s="18" t="s">
        <v>148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84</v>
      </c>
      <c r="BK127" s="158">
        <f>ROUND(I127*H127,2)</f>
        <v>0</v>
      </c>
      <c r="BL127" s="18" t="s">
        <v>799</v>
      </c>
      <c r="BM127" s="157" t="s">
        <v>810</v>
      </c>
    </row>
    <row r="128" spans="1:65" s="12" customFormat="1" ht="22.8" customHeight="1">
      <c r="B128" s="132"/>
      <c r="D128" s="133" t="s">
        <v>75</v>
      </c>
      <c r="E128" s="143" t="s">
        <v>811</v>
      </c>
      <c r="F128" s="143" t="s">
        <v>812</v>
      </c>
      <c r="I128" s="135"/>
      <c r="J128" s="144">
        <f>BK128</f>
        <v>0</v>
      </c>
      <c r="L128" s="132"/>
      <c r="M128" s="137"/>
      <c r="N128" s="138"/>
      <c r="O128" s="138"/>
      <c r="P128" s="139">
        <f>P129</f>
        <v>0</v>
      </c>
      <c r="Q128" s="138"/>
      <c r="R128" s="139">
        <f>R129</f>
        <v>0</v>
      </c>
      <c r="S128" s="138"/>
      <c r="T128" s="140">
        <f>T129</f>
        <v>0</v>
      </c>
      <c r="AR128" s="133" t="s">
        <v>179</v>
      </c>
      <c r="AT128" s="141" t="s">
        <v>75</v>
      </c>
      <c r="AU128" s="141" t="s">
        <v>84</v>
      </c>
      <c r="AY128" s="133" t="s">
        <v>148</v>
      </c>
      <c r="BK128" s="142">
        <f>BK129</f>
        <v>0</v>
      </c>
    </row>
    <row r="129" spans="1:65" s="2" customFormat="1" ht="16.5" customHeight="1">
      <c r="A129" s="33"/>
      <c r="B129" s="145"/>
      <c r="C129" s="146" t="s">
        <v>179</v>
      </c>
      <c r="D129" s="146" t="s">
        <v>150</v>
      </c>
      <c r="E129" s="147" t="s">
        <v>813</v>
      </c>
      <c r="F129" s="148" t="s">
        <v>812</v>
      </c>
      <c r="G129" s="149" t="s">
        <v>598</v>
      </c>
      <c r="H129" s="150">
        <v>1</v>
      </c>
      <c r="I129" s="151"/>
      <c r="J129" s="152">
        <f>ROUND(I129*H129,2)</f>
        <v>0</v>
      </c>
      <c r="K129" s="148" t="s">
        <v>154</v>
      </c>
      <c r="L129" s="34"/>
      <c r="M129" s="210" t="s">
        <v>1</v>
      </c>
      <c r="N129" s="211" t="s">
        <v>41</v>
      </c>
      <c r="O129" s="208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799</v>
      </c>
      <c r="AT129" s="157" t="s">
        <v>150</v>
      </c>
      <c r="AU129" s="157" t="s">
        <v>86</v>
      </c>
      <c r="AY129" s="18" t="s">
        <v>148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8" t="s">
        <v>84</v>
      </c>
      <c r="BK129" s="158">
        <f>ROUND(I129*H129,2)</f>
        <v>0</v>
      </c>
      <c r="BL129" s="18" t="s">
        <v>799</v>
      </c>
      <c r="BM129" s="157" t="s">
        <v>814</v>
      </c>
    </row>
    <row r="130" spans="1:65" s="2" customFormat="1" ht="6.9" customHeight="1">
      <c r="A130" s="33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4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autoFilter ref="C119:K12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9"/>
      <c r="C3" s="20"/>
      <c r="D3" s="20"/>
      <c r="E3" s="20"/>
      <c r="F3" s="20"/>
      <c r="G3" s="20"/>
      <c r="H3" s="21"/>
    </row>
    <row r="4" spans="1:8" s="1" customFormat="1" ht="24.9" customHeight="1">
      <c r="B4" s="21"/>
      <c r="C4" s="22" t="s">
        <v>815</v>
      </c>
      <c r="H4" s="21"/>
    </row>
    <row r="5" spans="1:8" s="1" customFormat="1" ht="12" customHeight="1">
      <c r="B5" s="21"/>
      <c r="C5" s="25" t="s">
        <v>13</v>
      </c>
      <c r="D5" s="257" t="s">
        <v>14</v>
      </c>
      <c r="E5" s="223"/>
      <c r="F5" s="223"/>
      <c r="H5" s="21"/>
    </row>
    <row r="6" spans="1:8" s="1" customFormat="1" ht="36.9" customHeight="1">
      <c r="B6" s="21"/>
      <c r="C6" s="27" t="s">
        <v>16</v>
      </c>
      <c r="D6" s="254" t="s">
        <v>17</v>
      </c>
      <c r="E6" s="223"/>
      <c r="F6" s="223"/>
      <c r="H6" s="21"/>
    </row>
    <row r="7" spans="1:8" s="1" customFormat="1" ht="16.5" customHeight="1">
      <c r="B7" s="21"/>
      <c r="C7" s="28" t="s">
        <v>22</v>
      </c>
      <c r="D7" s="56" t="str">
        <f>'Rekapitulace stavby'!AN8</f>
        <v>23. 7. 2024</v>
      </c>
      <c r="H7" s="21"/>
    </row>
    <row r="8" spans="1:8" s="2" customFormat="1" ht="10.8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2"/>
      <c r="B9" s="123"/>
      <c r="C9" s="124" t="s">
        <v>57</v>
      </c>
      <c r="D9" s="125" t="s">
        <v>58</v>
      </c>
      <c r="E9" s="125" t="s">
        <v>135</v>
      </c>
      <c r="F9" s="126" t="s">
        <v>816</v>
      </c>
      <c r="G9" s="122"/>
      <c r="H9" s="123"/>
    </row>
    <row r="10" spans="1:8" s="2" customFormat="1" ht="26.4" customHeight="1">
      <c r="A10" s="33"/>
      <c r="B10" s="34"/>
      <c r="C10" s="214" t="s">
        <v>81</v>
      </c>
      <c r="D10" s="214" t="s">
        <v>82</v>
      </c>
      <c r="E10" s="33"/>
      <c r="F10" s="33"/>
      <c r="G10" s="33"/>
      <c r="H10" s="34"/>
    </row>
    <row r="11" spans="1:8" s="2" customFormat="1" ht="16.8" customHeight="1">
      <c r="A11" s="33"/>
      <c r="B11" s="34"/>
      <c r="C11" s="215" t="s">
        <v>94</v>
      </c>
      <c r="D11" s="216" t="s">
        <v>1</v>
      </c>
      <c r="E11" s="217" t="s">
        <v>1</v>
      </c>
      <c r="F11" s="218">
        <v>21.38</v>
      </c>
      <c r="G11" s="33"/>
      <c r="H11" s="34"/>
    </row>
    <row r="12" spans="1:8" s="2" customFormat="1" ht="16.8" customHeight="1">
      <c r="A12" s="33"/>
      <c r="B12" s="34"/>
      <c r="C12" s="219" t="s">
        <v>1</v>
      </c>
      <c r="D12" s="219" t="s">
        <v>381</v>
      </c>
      <c r="E12" s="18" t="s">
        <v>1</v>
      </c>
      <c r="F12" s="220">
        <v>0</v>
      </c>
      <c r="G12" s="33"/>
      <c r="H12" s="34"/>
    </row>
    <row r="13" spans="1:8" s="2" customFormat="1" ht="16.8" customHeight="1">
      <c r="A13" s="33"/>
      <c r="B13" s="34"/>
      <c r="C13" s="219" t="s">
        <v>1</v>
      </c>
      <c r="D13" s="219" t="s">
        <v>382</v>
      </c>
      <c r="E13" s="18" t="s">
        <v>1</v>
      </c>
      <c r="F13" s="220">
        <v>14.88</v>
      </c>
      <c r="G13" s="33"/>
      <c r="H13" s="34"/>
    </row>
    <row r="14" spans="1:8" s="2" customFormat="1" ht="16.8" customHeight="1">
      <c r="A14" s="33"/>
      <c r="B14" s="34"/>
      <c r="C14" s="219" t="s">
        <v>1</v>
      </c>
      <c r="D14" s="219" t="s">
        <v>383</v>
      </c>
      <c r="E14" s="18" t="s">
        <v>1</v>
      </c>
      <c r="F14" s="220">
        <v>4.5</v>
      </c>
      <c r="G14" s="33"/>
      <c r="H14" s="34"/>
    </row>
    <row r="15" spans="1:8" s="2" customFormat="1" ht="16.8" customHeight="1">
      <c r="A15" s="33"/>
      <c r="B15" s="34"/>
      <c r="C15" s="219" t="s">
        <v>1</v>
      </c>
      <c r="D15" s="219" t="s">
        <v>86</v>
      </c>
      <c r="E15" s="18" t="s">
        <v>1</v>
      </c>
      <c r="F15" s="220">
        <v>2</v>
      </c>
      <c r="G15" s="33"/>
      <c r="H15" s="34"/>
    </row>
    <row r="16" spans="1:8" s="2" customFormat="1" ht="16.8" customHeight="1">
      <c r="A16" s="33"/>
      <c r="B16" s="34"/>
      <c r="C16" s="219" t="s">
        <v>94</v>
      </c>
      <c r="D16" s="219" t="s">
        <v>175</v>
      </c>
      <c r="E16" s="18" t="s">
        <v>1</v>
      </c>
      <c r="F16" s="220">
        <v>21.38</v>
      </c>
      <c r="G16" s="33"/>
      <c r="H16" s="34"/>
    </row>
    <row r="17" spans="1:8" s="2" customFormat="1" ht="16.8" customHeight="1">
      <c r="A17" s="33"/>
      <c r="B17" s="34"/>
      <c r="C17" s="221" t="s">
        <v>817</v>
      </c>
      <c r="D17" s="33"/>
      <c r="E17" s="33"/>
      <c r="F17" s="33"/>
      <c r="G17" s="33"/>
      <c r="H17" s="34"/>
    </row>
    <row r="18" spans="1:8" s="2" customFormat="1" ht="16.8" customHeight="1">
      <c r="A18" s="33"/>
      <c r="B18" s="34"/>
      <c r="C18" s="219" t="s">
        <v>378</v>
      </c>
      <c r="D18" s="219" t="s">
        <v>379</v>
      </c>
      <c r="E18" s="18" t="s">
        <v>153</v>
      </c>
      <c r="F18" s="220">
        <v>21.38</v>
      </c>
      <c r="G18" s="33"/>
      <c r="H18" s="34"/>
    </row>
    <row r="19" spans="1:8" s="2" customFormat="1" ht="16.8" customHeight="1">
      <c r="A19" s="33"/>
      <c r="B19" s="34"/>
      <c r="C19" s="219" t="s">
        <v>188</v>
      </c>
      <c r="D19" s="219" t="s">
        <v>189</v>
      </c>
      <c r="E19" s="18" t="s">
        <v>153</v>
      </c>
      <c r="F19" s="220">
        <v>21.38</v>
      </c>
      <c r="G19" s="33"/>
      <c r="H19" s="34"/>
    </row>
    <row r="20" spans="1:8" s="2" customFormat="1" ht="16.8" customHeight="1">
      <c r="A20" s="33"/>
      <c r="B20" s="34"/>
      <c r="C20" s="219" t="s">
        <v>374</v>
      </c>
      <c r="D20" s="219" t="s">
        <v>375</v>
      </c>
      <c r="E20" s="18" t="s">
        <v>153</v>
      </c>
      <c r="F20" s="220">
        <v>21.38</v>
      </c>
      <c r="G20" s="33"/>
      <c r="H20" s="34"/>
    </row>
    <row r="21" spans="1:8" s="2" customFormat="1" ht="20.399999999999999">
      <c r="A21" s="33"/>
      <c r="B21" s="34"/>
      <c r="C21" s="219" t="s">
        <v>418</v>
      </c>
      <c r="D21" s="219" t="s">
        <v>419</v>
      </c>
      <c r="E21" s="18" t="s">
        <v>153</v>
      </c>
      <c r="F21" s="220">
        <v>21.38</v>
      </c>
      <c r="G21" s="33"/>
      <c r="H21" s="34"/>
    </row>
    <row r="22" spans="1:8" s="2" customFormat="1" ht="16.8" customHeight="1">
      <c r="A22" s="33"/>
      <c r="B22" s="34"/>
      <c r="C22" s="215" t="s">
        <v>102</v>
      </c>
      <c r="D22" s="216" t="s">
        <v>1</v>
      </c>
      <c r="E22" s="217" t="s">
        <v>1</v>
      </c>
      <c r="F22" s="218">
        <v>10.78</v>
      </c>
      <c r="G22" s="33"/>
      <c r="H22" s="34"/>
    </row>
    <row r="23" spans="1:8" s="2" customFormat="1" ht="16.8" customHeight="1">
      <c r="A23" s="33"/>
      <c r="B23" s="34"/>
      <c r="C23" s="219" t="s">
        <v>1</v>
      </c>
      <c r="D23" s="219" t="s">
        <v>544</v>
      </c>
      <c r="E23" s="18" t="s">
        <v>1</v>
      </c>
      <c r="F23" s="220">
        <v>8.26</v>
      </c>
      <c r="G23" s="33"/>
      <c r="H23" s="34"/>
    </row>
    <row r="24" spans="1:8" s="2" customFormat="1" ht="16.8" customHeight="1">
      <c r="A24" s="33"/>
      <c r="B24" s="34"/>
      <c r="C24" s="219" t="s">
        <v>1</v>
      </c>
      <c r="D24" s="219" t="s">
        <v>545</v>
      </c>
      <c r="E24" s="18" t="s">
        <v>1</v>
      </c>
      <c r="F24" s="220">
        <v>2.52</v>
      </c>
      <c r="G24" s="33"/>
      <c r="H24" s="34"/>
    </row>
    <row r="25" spans="1:8" s="2" customFormat="1" ht="16.8" customHeight="1">
      <c r="A25" s="33"/>
      <c r="B25" s="34"/>
      <c r="C25" s="219" t="s">
        <v>102</v>
      </c>
      <c r="D25" s="219" t="s">
        <v>175</v>
      </c>
      <c r="E25" s="18" t="s">
        <v>1</v>
      </c>
      <c r="F25" s="220">
        <v>10.78</v>
      </c>
      <c r="G25" s="33"/>
      <c r="H25" s="34"/>
    </row>
    <row r="26" spans="1:8" s="2" customFormat="1" ht="16.8" customHeight="1">
      <c r="A26" s="33"/>
      <c r="B26" s="34"/>
      <c r="C26" s="221" t="s">
        <v>817</v>
      </c>
      <c r="D26" s="33"/>
      <c r="E26" s="33"/>
      <c r="F26" s="33"/>
      <c r="G26" s="33"/>
      <c r="H26" s="34"/>
    </row>
    <row r="27" spans="1:8" s="2" customFormat="1" ht="16.8" customHeight="1">
      <c r="A27" s="33"/>
      <c r="B27" s="34"/>
      <c r="C27" s="219" t="s">
        <v>541</v>
      </c>
      <c r="D27" s="219" t="s">
        <v>542</v>
      </c>
      <c r="E27" s="18" t="s">
        <v>153</v>
      </c>
      <c r="F27" s="220">
        <v>10.78</v>
      </c>
      <c r="G27" s="33"/>
      <c r="H27" s="34"/>
    </row>
    <row r="28" spans="1:8" s="2" customFormat="1" ht="16.8" customHeight="1">
      <c r="A28" s="33"/>
      <c r="B28" s="34"/>
      <c r="C28" s="219" t="s">
        <v>547</v>
      </c>
      <c r="D28" s="219" t="s">
        <v>548</v>
      </c>
      <c r="E28" s="18" t="s">
        <v>153</v>
      </c>
      <c r="F28" s="220">
        <v>11.319000000000001</v>
      </c>
      <c r="G28" s="33"/>
      <c r="H28" s="34"/>
    </row>
    <row r="29" spans="1:8" s="2" customFormat="1" ht="16.8" customHeight="1">
      <c r="A29" s="33"/>
      <c r="B29" s="34"/>
      <c r="C29" s="215" t="s">
        <v>99</v>
      </c>
      <c r="D29" s="216" t="s">
        <v>1</v>
      </c>
      <c r="E29" s="217" t="s">
        <v>1</v>
      </c>
      <c r="F29" s="218">
        <v>2.8159999999999998</v>
      </c>
      <c r="G29" s="33"/>
      <c r="H29" s="34"/>
    </row>
    <row r="30" spans="1:8" s="2" customFormat="1" ht="16.8" customHeight="1">
      <c r="A30" s="33"/>
      <c r="B30" s="34"/>
      <c r="C30" s="219" t="s">
        <v>1</v>
      </c>
      <c r="D30" s="219" t="s">
        <v>96</v>
      </c>
      <c r="E30" s="18" t="s">
        <v>1</v>
      </c>
      <c r="F30" s="220">
        <v>2.8159999999999998</v>
      </c>
      <c r="G30" s="33"/>
      <c r="H30" s="34"/>
    </row>
    <row r="31" spans="1:8" s="2" customFormat="1" ht="16.8" customHeight="1">
      <c r="A31" s="33"/>
      <c r="B31" s="34"/>
      <c r="C31" s="219" t="s">
        <v>99</v>
      </c>
      <c r="D31" s="219" t="s">
        <v>175</v>
      </c>
      <c r="E31" s="18" t="s">
        <v>1</v>
      </c>
      <c r="F31" s="220">
        <v>2.8159999999999998</v>
      </c>
      <c r="G31" s="33"/>
      <c r="H31" s="34"/>
    </row>
    <row r="32" spans="1:8" s="2" customFormat="1" ht="16.8" customHeight="1">
      <c r="A32" s="33"/>
      <c r="B32" s="34"/>
      <c r="C32" s="221" t="s">
        <v>817</v>
      </c>
      <c r="D32" s="33"/>
      <c r="E32" s="33"/>
      <c r="F32" s="33"/>
      <c r="G32" s="33"/>
      <c r="H32" s="34"/>
    </row>
    <row r="33" spans="1:8" s="2" customFormat="1" ht="20.399999999999999">
      <c r="A33" s="33"/>
      <c r="B33" s="34"/>
      <c r="C33" s="219" t="s">
        <v>180</v>
      </c>
      <c r="D33" s="219" t="s">
        <v>181</v>
      </c>
      <c r="E33" s="18" t="s">
        <v>166</v>
      </c>
      <c r="F33" s="220">
        <v>2.8159999999999998</v>
      </c>
      <c r="G33" s="33"/>
      <c r="H33" s="34"/>
    </row>
    <row r="34" spans="1:8" s="2" customFormat="1" ht="16.8" customHeight="1">
      <c r="A34" s="33"/>
      <c r="B34" s="34"/>
      <c r="C34" s="219" t="s">
        <v>184</v>
      </c>
      <c r="D34" s="219" t="s">
        <v>185</v>
      </c>
      <c r="E34" s="18" t="s">
        <v>166</v>
      </c>
      <c r="F34" s="220">
        <v>2.8159999999999998</v>
      </c>
      <c r="G34" s="33"/>
      <c r="H34" s="34"/>
    </row>
    <row r="35" spans="1:8" s="2" customFormat="1" ht="20.399999999999999">
      <c r="A35" s="33"/>
      <c r="B35" s="34"/>
      <c r="C35" s="219" t="s">
        <v>459</v>
      </c>
      <c r="D35" s="219" t="s">
        <v>460</v>
      </c>
      <c r="E35" s="18" t="s">
        <v>230</v>
      </c>
      <c r="F35" s="220">
        <v>14.929</v>
      </c>
      <c r="G35" s="33"/>
      <c r="H35" s="34"/>
    </row>
    <row r="36" spans="1:8" s="2" customFormat="1" ht="16.8" customHeight="1">
      <c r="A36" s="33"/>
      <c r="B36" s="34"/>
      <c r="C36" s="215" t="s">
        <v>96</v>
      </c>
      <c r="D36" s="216" t="s">
        <v>1</v>
      </c>
      <c r="E36" s="217" t="s">
        <v>1</v>
      </c>
      <c r="F36" s="218">
        <v>2.8159999999999998</v>
      </c>
      <c r="G36" s="33"/>
      <c r="H36" s="34"/>
    </row>
    <row r="37" spans="1:8" s="2" customFormat="1" ht="16.8" customHeight="1">
      <c r="A37" s="33"/>
      <c r="B37" s="34"/>
      <c r="C37" s="219" t="s">
        <v>1</v>
      </c>
      <c r="D37" s="219" t="s">
        <v>168</v>
      </c>
      <c r="E37" s="18" t="s">
        <v>1</v>
      </c>
      <c r="F37" s="220">
        <v>0.79800000000000004</v>
      </c>
      <c r="G37" s="33"/>
      <c r="H37" s="34"/>
    </row>
    <row r="38" spans="1:8" s="2" customFormat="1" ht="16.8" customHeight="1">
      <c r="A38" s="33"/>
      <c r="B38" s="34"/>
      <c r="C38" s="219" t="s">
        <v>1</v>
      </c>
      <c r="D38" s="219" t="s">
        <v>169</v>
      </c>
      <c r="E38" s="18" t="s">
        <v>1</v>
      </c>
      <c r="F38" s="220">
        <v>0.54600000000000004</v>
      </c>
      <c r="G38" s="33"/>
      <c r="H38" s="34"/>
    </row>
    <row r="39" spans="1:8" s="2" customFormat="1" ht="16.8" customHeight="1">
      <c r="A39" s="33"/>
      <c r="B39" s="34"/>
      <c r="C39" s="219" t="s">
        <v>1</v>
      </c>
      <c r="D39" s="219" t="s">
        <v>170</v>
      </c>
      <c r="E39" s="18" t="s">
        <v>1</v>
      </c>
      <c r="F39" s="220">
        <v>0.252</v>
      </c>
      <c r="G39" s="33"/>
      <c r="H39" s="34"/>
    </row>
    <row r="40" spans="1:8" s="2" customFormat="1" ht="16.8" customHeight="1">
      <c r="A40" s="33"/>
      <c r="B40" s="34"/>
      <c r="C40" s="219" t="s">
        <v>1</v>
      </c>
      <c r="D40" s="219" t="s">
        <v>171</v>
      </c>
      <c r="E40" s="18" t="s">
        <v>1</v>
      </c>
      <c r="F40" s="220">
        <v>6.8000000000000005E-2</v>
      </c>
      <c r="G40" s="33"/>
      <c r="H40" s="34"/>
    </row>
    <row r="41" spans="1:8" s="2" customFormat="1" ht="16.8" customHeight="1">
      <c r="A41" s="33"/>
      <c r="B41" s="34"/>
      <c r="C41" s="219" t="s">
        <v>1</v>
      </c>
      <c r="D41" s="219" t="s">
        <v>172</v>
      </c>
      <c r="E41" s="18" t="s">
        <v>1</v>
      </c>
      <c r="F41" s="220">
        <v>0.09</v>
      </c>
      <c r="G41" s="33"/>
      <c r="H41" s="34"/>
    </row>
    <row r="42" spans="1:8" s="2" customFormat="1" ht="16.8" customHeight="1">
      <c r="A42" s="33"/>
      <c r="B42" s="34"/>
      <c r="C42" s="219" t="s">
        <v>1</v>
      </c>
      <c r="D42" s="219" t="s">
        <v>173</v>
      </c>
      <c r="E42" s="18" t="s">
        <v>1</v>
      </c>
      <c r="F42" s="220">
        <v>0.432</v>
      </c>
      <c r="G42" s="33"/>
      <c r="H42" s="34"/>
    </row>
    <row r="43" spans="1:8" s="2" customFormat="1" ht="16.8" customHeight="1">
      <c r="A43" s="33"/>
      <c r="B43" s="34"/>
      <c r="C43" s="219" t="s">
        <v>1</v>
      </c>
      <c r="D43" s="219" t="s">
        <v>174</v>
      </c>
      <c r="E43" s="18" t="s">
        <v>1</v>
      </c>
      <c r="F43" s="220">
        <v>0.63</v>
      </c>
      <c r="G43" s="33"/>
      <c r="H43" s="34"/>
    </row>
    <row r="44" spans="1:8" s="2" customFormat="1" ht="16.8" customHeight="1">
      <c r="A44" s="33"/>
      <c r="B44" s="34"/>
      <c r="C44" s="219" t="s">
        <v>96</v>
      </c>
      <c r="D44" s="219" t="s">
        <v>175</v>
      </c>
      <c r="E44" s="18" t="s">
        <v>1</v>
      </c>
      <c r="F44" s="220">
        <v>2.8159999999999998</v>
      </c>
      <c r="G44" s="33"/>
      <c r="H44" s="34"/>
    </row>
    <row r="45" spans="1:8" s="2" customFormat="1" ht="16.8" customHeight="1">
      <c r="A45" s="33"/>
      <c r="B45" s="34"/>
      <c r="C45" s="221" t="s">
        <v>817</v>
      </c>
      <c r="D45" s="33"/>
      <c r="E45" s="33"/>
      <c r="F45" s="33"/>
      <c r="G45" s="33"/>
      <c r="H45" s="34"/>
    </row>
    <row r="46" spans="1:8" s="2" customFormat="1" ht="20.399999999999999">
      <c r="A46" s="33"/>
      <c r="B46" s="34"/>
      <c r="C46" s="219" t="s">
        <v>164</v>
      </c>
      <c r="D46" s="219" t="s">
        <v>165</v>
      </c>
      <c r="E46" s="18" t="s">
        <v>166</v>
      </c>
      <c r="F46" s="220">
        <v>2.8159999999999998</v>
      </c>
      <c r="G46" s="33"/>
      <c r="H46" s="34"/>
    </row>
    <row r="47" spans="1:8" s="2" customFormat="1" ht="16.8" customHeight="1">
      <c r="A47" s="33"/>
      <c r="B47" s="34"/>
      <c r="C47" s="219" t="s">
        <v>176</v>
      </c>
      <c r="D47" s="219" t="s">
        <v>177</v>
      </c>
      <c r="E47" s="18" t="s">
        <v>166</v>
      </c>
      <c r="F47" s="220">
        <v>2.8159999999999998</v>
      </c>
      <c r="G47" s="33"/>
      <c r="H47" s="34"/>
    </row>
    <row r="48" spans="1:8" s="2" customFormat="1" ht="20.399999999999999">
      <c r="A48" s="33"/>
      <c r="B48" s="34"/>
      <c r="C48" s="219" t="s">
        <v>180</v>
      </c>
      <c r="D48" s="219" t="s">
        <v>181</v>
      </c>
      <c r="E48" s="18" t="s">
        <v>166</v>
      </c>
      <c r="F48" s="220">
        <v>2.8159999999999998</v>
      </c>
      <c r="G48" s="33"/>
      <c r="H48" s="34"/>
    </row>
    <row r="49" spans="1:8" s="2" customFormat="1" ht="16.8" customHeight="1">
      <c r="A49" s="33"/>
      <c r="B49" s="34"/>
      <c r="C49" s="215" t="s">
        <v>100</v>
      </c>
      <c r="D49" s="216" t="s">
        <v>1</v>
      </c>
      <c r="E49" s="217" t="s">
        <v>1</v>
      </c>
      <c r="F49" s="218">
        <v>7.74</v>
      </c>
      <c r="G49" s="33"/>
      <c r="H49" s="34"/>
    </row>
    <row r="50" spans="1:8" s="2" customFormat="1" ht="16.8" customHeight="1">
      <c r="A50" s="33"/>
      <c r="B50" s="34"/>
      <c r="C50" s="219" t="s">
        <v>1</v>
      </c>
      <c r="D50" s="219" t="s">
        <v>425</v>
      </c>
      <c r="E50" s="18" t="s">
        <v>1</v>
      </c>
      <c r="F50" s="220">
        <v>0</v>
      </c>
      <c r="G50" s="33"/>
      <c r="H50" s="34"/>
    </row>
    <row r="51" spans="1:8" s="2" customFormat="1" ht="16.8" customHeight="1">
      <c r="A51" s="33"/>
      <c r="B51" s="34"/>
      <c r="C51" s="219" t="s">
        <v>1</v>
      </c>
      <c r="D51" s="219" t="s">
        <v>426</v>
      </c>
      <c r="E51" s="18" t="s">
        <v>1</v>
      </c>
      <c r="F51" s="220">
        <v>3.7</v>
      </c>
      <c r="G51" s="33"/>
      <c r="H51" s="34"/>
    </row>
    <row r="52" spans="1:8" s="2" customFormat="1" ht="16.8" customHeight="1">
      <c r="A52" s="33"/>
      <c r="B52" s="34"/>
      <c r="C52" s="219" t="s">
        <v>1</v>
      </c>
      <c r="D52" s="219" t="s">
        <v>427</v>
      </c>
      <c r="E52" s="18" t="s">
        <v>1</v>
      </c>
      <c r="F52" s="220">
        <v>1.44</v>
      </c>
      <c r="G52" s="33"/>
      <c r="H52" s="34"/>
    </row>
    <row r="53" spans="1:8" s="2" customFormat="1" ht="16.8" customHeight="1">
      <c r="A53" s="33"/>
      <c r="B53" s="34"/>
      <c r="C53" s="219" t="s">
        <v>1</v>
      </c>
      <c r="D53" s="219" t="s">
        <v>428</v>
      </c>
      <c r="E53" s="18" t="s">
        <v>1</v>
      </c>
      <c r="F53" s="220">
        <v>2.6</v>
      </c>
      <c r="G53" s="33"/>
      <c r="H53" s="34"/>
    </row>
    <row r="54" spans="1:8" s="2" customFormat="1" ht="16.8" customHeight="1">
      <c r="A54" s="33"/>
      <c r="B54" s="34"/>
      <c r="C54" s="219" t="s">
        <v>100</v>
      </c>
      <c r="D54" s="219" t="s">
        <v>175</v>
      </c>
      <c r="E54" s="18" t="s">
        <v>1</v>
      </c>
      <c r="F54" s="220">
        <v>7.74</v>
      </c>
      <c r="G54" s="33"/>
      <c r="H54" s="34"/>
    </row>
    <row r="55" spans="1:8" s="2" customFormat="1" ht="16.8" customHeight="1">
      <c r="A55" s="33"/>
      <c r="B55" s="34"/>
      <c r="C55" s="221" t="s">
        <v>817</v>
      </c>
      <c r="D55" s="33"/>
      <c r="E55" s="33"/>
      <c r="F55" s="33"/>
      <c r="G55" s="33"/>
      <c r="H55" s="34"/>
    </row>
    <row r="56" spans="1:8" s="2" customFormat="1" ht="16.8" customHeight="1">
      <c r="A56" s="33"/>
      <c r="B56" s="34"/>
      <c r="C56" s="219" t="s">
        <v>422</v>
      </c>
      <c r="D56" s="219" t="s">
        <v>423</v>
      </c>
      <c r="E56" s="18" t="s">
        <v>153</v>
      </c>
      <c r="F56" s="220">
        <v>25.1</v>
      </c>
      <c r="G56" s="33"/>
      <c r="H56" s="34"/>
    </row>
    <row r="57" spans="1:8" s="2" customFormat="1" ht="16.8" customHeight="1">
      <c r="A57" s="33"/>
      <c r="B57" s="34"/>
      <c r="C57" s="219" t="s">
        <v>402</v>
      </c>
      <c r="D57" s="219" t="s">
        <v>403</v>
      </c>
      <c r="E57" s="18" t="s">
        <v>153</v>
      </c>
      <c r="F57" s="220">
        <v>7.74</v>
      </c>
      <c r="G57" s="33"/>
      <c r="H57" s="34"/>
    </row>
    <row r="58" spans="1:8" s="2" customFormat="1" ht="16.8" customHeight="1">
      <c r="A58" s="33"/>
      <c r="B58" s="34"/>
      <c r="C58" s="219" t="s">
        <v>477</v>
      </c>
      <c r="D58" s="219" t="s">
        <v>478</v>
      </c>
      <c r="E58" s="18" t="s">
        <v>153</v>
      </c>
      <c r="F58" s="220">
        <v>7.74</v>
      </c>
      <c r="G58" s="33"/>
      <c r="H58" s="34"/>
    </row>
    <row r="59" spans="1:8" s="2" customFormat="1" ht="20.399999999999999">
      <c r="A59" s="33"/>
      <c r="B59" s="34"/>
      <c r="C59" s="219" t="s">
        <v>486</v>
      </c>
      <c r="D59" s="219" t="s">
        <v>487</v>
      </c>
      <c r="E59" s="18" t="s">
        <v>153</v>
      </c>
      <c r="F59" s="220">
        <v>7.74</v>
      </c>
      <c r="G59" s="33"/>
      <c r="H59" s="34"/>
    </row>
    <row r="60" spans="1:8" s="2" customFormat="1" ht="16.8" customHeight="1">
      <c r="A60" s="33"/>
      <c r="B60" s="34"/>
      <c r="C60" s="219" t="s">
        <v>490</v>
      </c>
      <c r="D60" s="219" t="s">
        <v>491</v>
      </c>
      <c r="E60" s="18" t="s">
        <v>153</v>
      </c>
      <c r="F60" s="220">
        <v>7.74</v>
      </c>
      <c r="G60" s="33"/>
      <c r="H60" s="34"/>
    </row>
    <row r="61" spans="1:8" s="2" customFormat="1" ht="16.8" customHeight="1">
      <c r="A61" s="33"/>
      <c r="B61" s="34"/>
      <c r="C61" s="219" t="s">
        <v>506</v>
      </c>
      <c r="D61" s="219" t="s">
        <v>507</v>
      </c>
      <c r="E61" s="18" t="s">
        <v>153</v>
      </c>
      <c r="F61" s="220">
        <v>7.74</v>
      </c>
      <c r="G61" s="33"/>
      <c r="H61" s="34"/>
    </row>
    <row r="62" spans="1:8" s="2" customFormat="1" ht="20.399999999999999">
      <c r="A62" s="33"/>
      <c r="B62" s="34"/>
      <c r="C62" s="219" t="s">
        <v>413</v>
      </c>
      <c r="D62" s="219" t="s">
        <v>414</v>
      </c>
      <c r="E62" s="18" t="s">
        <v>153</v>
      </c>
      <c r="F62" s="220">
        <v>25.1</v>
      </c>
      <c r="G62" s="33"/>
      <c r="H62" s="34"/>
    </row>
    <row r="63" spans="1:8" s="2" customFormat="1" ht="16.8" customHeight="1">
      <c r="A63" s="33"/>
      <c r="B63" s="34"/>
      <c r="C63" s="219" t="s">
        <v>431</v>
      </c>
      <c r="D63" s="219" t="s">
        <v>432</v>
      </c>
      <c r="E63" s="18" t="s">
        <v>153</v>
      </c>
      <c r="F63" s="220">
        <v>25.1</v>
      </c>
      <c r="G63" s="33"/>
      <c r="H63" s="34"/>
    </row>
    <row r="64" spans="1:8" s="2" customFormat="1" ht="16.8" customHeight="1">
      <c r="A64" s="33"/>
      <c r="B64" s="34"/>
      <c r="C64" s="219" t="s">
        <v>481</v>
      </c>
      <c r="D64" s="219" t="s">
        <v>482</v>
      </c>
      <c r="E64" s="18" t="s">
        <v>230</v>
      </c>
      <c r="F64" s="220">
        <v>3.0000000000000001E-3</v>
      </c>
      <c r="G64" s="33"/>
      <c r="H64" s="34"/>
    </row>
    <row r="65" spans="1:8" s="2" customFormat="1" ht="16.8" customHeight="1">
      <c r="A65" s="33"/>
      <c r="B65" s="34"/>
      <c r="C65" s="219" t="s">
        <v>510</v>
      </c>
      <c r="D65" s="219" t="s">
        <v>511</v>
      </c>
      <c r="E65" s="18" t="s">
        <v>153</v>
      </c>
      <c r="F65" s="220">
        <v>8.1270000000000007</v>
      </c>
      <c r="G65" s="33"/>
      <c r="H65" s="34"/>
    </row>
    <row r="66" spans="1:8" s="2" customFormat="1" ht="16.8" customHeight="1">
      <c r="A66" s="33"/>
      <c r="B66" s="34"/>
      <c r="C66" s="219" t="s">
        <v>494</v>
      </c>
      <c r="D66" s="219" t="s">
        <v>495</v>
      </c>
      <c r="E66" s="18" t="s">
        <v>153</v>
      </c>
      <c r="F66" s="220">
        <v>9.2880000000000003</v>
      </c>
      <c r="G66" s="33"/>
      <c r="H66" s="34"/>
    </row>
    <row r="67" spans="1:8" s="2" customFormat="1" ht="16.8" customHeight="1">
      <c r="A67" s="33"/>
      <c r="B67" s="34"/>
      <c r="C67" s="215" t="s">
        <v>107</v>
      </c>
      <c r="D67" s="216" t="s">
        <v>1</v>
      </c>
      <c r="E67" s="217" t="s">
        <v>1</v>
      </c>
      <c r="F67" s="218">
        <v>17.36</v>
      </c>
      <c r="G67" s="33"/>
      <c r="H67" s="34"/>
    </row>
    <row r="68" spans="1:8" s="2" customFormat="1" ht="16.8" customHeight="1">
      <c r="A68" s="33"/>
      <c r="B68" s="34"/>
      <c r="C68" s="219" t="s">
        <v>1</v>
      </c>
      <c r="D68" s="219" t="s">
        <v>631</v>
      </c>
      <c r="E68" s="18" t="s">
        <v>1</v>
      </c>
      <c r="F68" s="220">
        <v>0</v>
      </c>
      <c r="G68" s="33"/>
      <c r="H68" s="34"/>
    </row>
    <row r="69" spans="1:8" s="2" customFormat="1" ht="16.8" customHeight="1">
      <c r="A69" s="33"/>
      <c r="B69" s="34"/>
      <c r="C69" s="219" t="s">
        <v>1</v>
      </c>
      <c r="D69" s="219" t="s">
        <v>632</v>
      </c>
      <c r="E69" s="18" t="s">
        <v>1</v>
      </c>
      <c r="F69" s="220">
        <v>10.56</v>
      </c>
      <c r="G69" s="33"/>
      <c r="H69" s="34"/>
    </row>
    <row r="70" spans="1:8" s="2" customFormat="1" ht="16.8" customHeight="1">
      <c r="A70" s="33"/>
      <c r="B70" s="34"/>
      <c r="C70" s="219" t="s">
        <v>1</v>
      </c>
      <c r="D70" s="219" t="s">
        <v>633</v>
      </c>
      <c r="E70" s="18" t="s">
        <v>1</v>
      </c>
      <c r="F70" s="220">
        <v>4.8</v>
      </c>
      <c r="G70" s="33"/>
      <c r="H70" s="34"/>
    </row>
    <row r="71" spans="1:8" s="2" customFormat="1" ht="16.8" customHeight="1">
      <c r="A71" s="33"/>
      <c r="B71" s="34"/>
      <c r="C71" s="219" t="s">
        <v>1</v>
      </c>
      <c r="D71" s="219" t="s">
        <v>86</v>
      </c>
      <c r="E71" s="18" t="s">
        <v>1</v>
      </c>
      <c r="F71" s="220">
        <v>2</v>
      </c>
      <c r="G71" s="33"/>
      <c r="H71" s="34"/>
    </row>
    <row r="72" spans="1:8" s="2" customFormat="1" ht="16.8" customHeight="1">
      <c r="A72" s="33"/>
      <c r="B72" s="34"/>
      <c r="C72" s="219" t="s">
        <v>107</v>
      </c>
      <c r="D72" s="219" t="s">
        <v>630</v>
      </c>
      <c r="E72" s="18" t="s">
        <v>1</v>
      </c>
      <c r="F72" s="220">
        <v>17.36</v>
      </c>
      <c r="G72" s="33"/>
      <c r="H72" s="34"/>
    </row>
    <row r="73" spans="1:8" s="2" customFormat="1" ht="16.8" customHeight="1">
      <c r="A73" s="33"/>
      <c r="B73" s="34"/>
      <c r="C73" s="221" t="s">
        <v>817</v>
      </c>
      <c r="D73" s="33"/>
      <c r="E73" s="33"/>
      <c r="F73" s="33"/>
      <c r="G73" s="33"/>
      <c r="H73" s="34"/>
    </row>
    <row r="74" spans="1:8" s="2" customFormat="1" ht="16.8" customHeight="1">
      <c r="A74" s="33"/>
      <c r="B74" s="34"/>
      <c r="C74" s="219" t="s">
        <v>622</v>
      </c>
      <c r="D74" s="219" t="s">
        <v>623</v>
      </c>
      <c r="E74" s="18" t="s">
        <v>153</v>
      </c>
      <c r="F74" s="220">
        <v>26.26</v>
      </c>
      <c r="G74" s="33"/>
      <c r="H74" s="34"/>
    </row>
    <row r="75" spans="1:8" s="2" customFormat="1" ht="16.8" customHeight="1">
      <c r="A75" s="33"/>
      <c r="B75" s="34"/>
      <c r="C75" s="219" t="s">
        <v>386</v>
      </c>
      <c r="D75" s="219" t="s">
        <v>387</v>
      </c>
      <c r="E75" s="18" t="s">
        <v>153</v>
      </c>
      <c r="F75" s="220">
        <v>17.36</v>
      </c>
      <c r="G75" s="33"/>
      <c r="H75" s="34"/>
    </row>
    <row r="76" spans="1:8" s="2" customFormat="1" ht="16.8" customHeight="1">
      <c r="A76" s="33"/>
      <c r="B76" s="34"/>
      <c r="C76" s="219" t="s">
        <v>390</v>
      </c>
      <c r="D76" s="219" t="s">
        <v>391</v>
      </c>
      <c r="E76" s="18" t="s">
        <v>153</v>
      </c>
      <c r="F76" s="220">
        <v>17.36</v>
      </c>
      <c r="G76" s="33"/>
      <c r="H76" s="34"/>
    </row>
    <row r="77" spans="1:8" s="2" customFormat="1" ht="20.399999999999999">
      <c r="A77" s="33"/>
      <c r="B77" s="34"/>
      <c r="C77" s="219" t="s">
        <v>394</v>
      </c>
      <c r="D77" s="219" t="s">
        <v>395</v>
      </c>
      <c r="E77" s="18" t="s">
        <v>153</v>
      </c>
      <c r="F77" s="220">
        <v>17.36</v>
      </c>
      <c r="G77" s="33"/>
      <c r="H77" s="34"/>
    </row>
    <row r="78" spans="1:8" s="2" customFormat="1" ht="16.8" customHeight="1">
      <c r="A78" s="33"/>
      <c r="B78" s="34"/>
      <c r="C78" s="219" t="s">
        <v>398</v>
      </c>
      <c r="D78" s="219" t="s">
        <v>399</v>
      </c>
      <c r="E78" s="18" t="s">
        <v>153</v>
      </c>
      <c r="F78" s="220">
        <v>17.36</v>
      </c>
      <c r="G78" s="33"/>
      <c r="H78" s="34"/>
    </row>
    <row r="79" spans="1:8" s="2" customFormat="1" ht="16.8" customHeight="1">
      <c r="A79" s="33"/>
      <c r="B79" s="34"/>
      <c r="C79" s="219" t="s">
        <v>611</v>
      </c>
      <c r="D79" s="219" t="s">
        <v>612</v>
      </c>
      <c r="E79" s="18" t="s">
        <v>153</v>
      </c>
      <c r="F79" s="220">
        <v>26.26</v>
      </c>
      <c r="G79" s="33"/>
      <c r="H79" s="34"/>
    </row>
    <row r="80" spans="1:8" s="2" customFormat="1" ht="20.399999999999999">
      <c r="A80" s="33"/>
      <c r="B80" s="34"/>
      <c r="C80" s="219" t="s">
        <v>413</v>
      </c>
      <c r="D80" s="219" t="s">
        <v>414</v>
      </c>
      <c r="E80" s="18" t="s">
        <v>153</v>
      </c>
      <c r="F80" s="220">
        <v>25.1</v>
      </c>
      <c r="G80" s="33"/>
      <c r="H80" s="34"/>
    </row>
    <row r="81" spans="1:8" s="2" customFormat="1" ht="16.8" customHeight="1">
      <c r="A81" s="33"/>
      <c r="B81" s="34"/>
      <c r="C81" s="219" t="s">
        <v>422</v>
      </c>
      <c r="D81" s="219" t="s">
        <v>423</v>
      </c>
      <c r="E81" s="18" t="s">
        <v>153</v>
      </c>
      <c r="F81" s="220">
        <v>25.1</v>
      </c>
      <c r="G81" s="33"/>
      <c r="H81" s="34"/>
    </row>
    <row r="82" spans="1:8" s="2" customFormat="1" ht="16.8" customHeight="1">
      <c r="A82" s="33"/>
      <c r="B82" s="34"/>
      <c r="C82" s="219" t="s">
        <v>431</v>
      </c>
      <c r="D82" s="219" t="s">
        <v>432</v>
      </c>
      <c r="E82" s="18" t="s">
        <v>153</v>
      </c>
      <c r="F82" s="220">
        <v>25.1</v>
      </c>
      <c r="G82" s="33"/>
      <c r="H82" s="34"/>
    </row>
    <row r="83" spans="1:8" s="2" customFormat="1" ht="16.8" customHeight="1">
      <c r="A83" s="33"/>
      <c r="B83" s="34"/>
      <c r="C83" s="215" t="s">
        <v>104</v>
      </c>
      <c r="D83" s="216" t="s">
        <v>1</v>
      </c>
      <c r="E83" s="217" t="s">
        <v>1</v>
      </c>
      <c r="F83" s="218">
        <v>8.9</v>
      </c>
      <c r="G83" s="33"/>
      <c r="H83" s="34"/>
    </row>
    <row r="84" spans="1:8" s="2" customFormat="1" ht="16.8" customHeight="1">
      <c r="A84" s="33"/>
      <c r="B84" s="34"/>
      <c r="C84" s="219" t="s">
        <v>1</v>
      </c>
      <c r="D84" s="219" t="s">
        <v>625</v>
      </c>
      <c r="E84" s="18" t="s">
        <v>1</v>
      </c>
      <c r="F84" s="220">
        <v>0</v>
      </c>
      <c r="G84" s="33"/>
      <c r="H84" s="34"/>
    </row>
    <row r="85" spans="1:8" s="2" customFormat="1" ht="16.8" customHeight="1">
      <c r="A85" s="33"/>
      <c r="B85" s="34"/>
      <c r="C85" s="219" t="s">
        <v>1</v>
      </c>
      <c r="D85" s="219" t="s">
        <v>626</v>
      </c>
      <c r="E85" s="18" t="s">
        <v>1</v>
      </c>
      <c r="F85" s="220">
        <v>3.3</v>
      </c>
      <c r="G85" s="33"/>
      <c r="H85" s="34"/>
    </row>
    <row r="86" spans="1:8" s="2" customFormat="1" ht="16.8" customHeight="1">
      <c r="A86" s="33"/>
      <c r="B86" s="34"/>
      <c r="C86" s="219" t="s">
        <v>1</v>
      </c>
      <c r="D86" s="219" t="s">
        <v>627</v>
      </c>
      <c r="E86" s="18" t="s">
        <v>1</v>
      </c>
      <c r="F86" s="220">
        <v>1.5</v>
      </c>
      <c r="G86" s="33"/>
      <c r="H86" s="34"/>
    </row>
    <row r="87" spans="1:8" s="2" customFormat="1" ht="16.8" customHeight="1">
      <c r="A87" s="33"/>
      <c r="B87" s="34"/>
      <c r="C87" s="219" t="s">
        <v>1</v>
      </c>
      <c r="D87" s="219" t="s">
        <v>628</v>
      </c>
      <c r="E87" s="18" t="s">
        <v>1</v>
      </c>
      <c r="F87" s="220">
        <v>2.7</v>
      </c>
      <c r="G87" s="33"/>
      <c r="H87" s="34"/>
    </row>
    <row r="88" spans="1:8" s="2" customFormat="1" ht="16.8" customHeight="1">
      <c r="A88" s="33"/>
      <c r="B88" s="34"/>
      <c r="C88" s="219" t="s">
        <v>1</v>
      </c>
      <c r="D88" s="219" t="s">
        <v>629</v>
      </c>
      <c r="E88" s="18" t="s">
        <v>1</v>
      </c>
      <c r="F88" s="220">
        <v>1.4</v>
      </c>
      <c r="G88" s="33"/>
      <c r="H88" s="34"/>
    </row>
    <row r="89" spans="1:8" s="2" customFormat="1" ht="16.8" customHeight="1">
      <c r="A89" s="33"/>
      <c r="B89" s="34"/>
      <c r="C89" s="219" t="s">
        <v>104</v>
      </c>
      <c r="D89" s="219" t="s">
        <v>630</v>
      </c>
      <c r="E89" s="18" t="s">
        <v>1</v>
      </c>
      <c r="F89" s="220">
        <v>8.9</v>
      </c>
      <c r="G89" s="33"/>
      <c r="H89" s="34"/>
    </row>
    <row r="90" spans="1:8" s="2" customFormat="1" ht="16.8" customHeight="1">
      <c r="A90" s="33"/>
      <c r="B90" s="34"/>
      <c r="C90" s="221" t="s">
        <v>817</v>
      </c>
      <c r="D90" s="33"/>
      <c r="E90" s="33"/>
      <c r="F90" s="33"/>
      <c r="G90" s="33"/>
      <c r="H90" s="34"/>
    </row>
    <row r="91" spans="1:8" s="2" customFormat="1" ht="16.8" customHeight="1">
      <c r="A91" s="33"/>
      <c r="B91" s="34"/>
      <c r="C91" s="219" t="s">
        <v>622</v>
      </c>
      <c r="D91" s="219" t="s">
        <v>623</v>
      </c>
      <c r="E91" s="18" t="s">
        <v>153</v>
      </c>
      <c r="F91" s="220">
        <v>26.26</v>
      </c>
      <c r="G91" s="33"/>
      <c r="H91" s="34"/>
    </row>
    <row r="92" spans="1:8" s="2" customFormat="1" ht="16.8" customHeight="1">
      <c r="A92" s="33"/>
      <c r="B92" s="34"/>
      <c r="C92" s="219" t="s">
        <v>607</v>
      </c>
      <c r="D92" s="219" t="s">
        <v>608</v>
      </c>
      <c r="E92" s="18" t="s">
        <v>153</v>
      </c>
      <c r="F92" s="220">
        <v>8.9</v>
      </c>
      <c r="G92" s="33"/>
      <c r="H92" s="34"/>
    </row>
    <row r="93" spans="1:8" s="2" customFormat="1" ht="16.8" customHeight="1">
      <c r="A93" s="33"/>
      <c r="B93" s="34"/>
      <c r="C93" s="219" t="s">
        <v>611</v>
      </c>
      <c r="D93" s="219" t="s">
        <v>612</v>
      </c>
      <c r="E93" s="18" t="s">
        <v>153</v>
      </c>
      <c r="F93" s="220">
        <v>26.26</v>
      </c>
      <c r="G93" s="33"/>
      <c r="H93" s="34"/>
    </row>
    <row r="94" spans="1:8" s="2" customFormat="1" ht="26.4" customHeight="1">
      <c r="A94" s="33"/>
      <c r="B94" s="34"/>
      <c r="C94" s="214" t="s">
        <v>87</v>
      </c>
      <c r="D94" s="214" t="s">
        <v>88</v>
      </c>
      <c r="E94" s="33"/>
      <c r="F94" s="33"/>
      <c r="G94" s="33"/>
      <c r="H94" s="34"/>
    </row>
    <row r="95" spans="1:8" s="2" customFormat="1" ht="16.8" customHeight="1">
      <c r="A95" s="33"/>
      <c r="B95" s="34"/>
      <c r="C95" s="215" t="s">
        <v>94</v>
      </c>
      <c r="D95" s="216" t="s">
        <v>1</v>
      </c>
      <c r="E95" s="217" t="s">
        <v>1</v>
      </c>
      <c r="F95" s="218">
        <v>36</v>
      </c>
      <c r="G95" s="33"/>
      <c r="H95" s="34"/>
    </row>
    <row r="96" spans="1:8" s="2" customFormat="1" ht="16.8" customHeight="1">
      <c r="A96" s="33"/>
      <c r="B96" s="34"/>
      <c r="C96" s="219" t="s">
        <v>1</v>
      </c>
      <c r="D96" s="219" t="s">
        <v>709</v>
      </c>
      <c r="E96" s="18" t="s">
        <v>1</v>
      </c>
      <c r="F96" s="220">
        <v>0</v>
      </c>
      <c r="G96" s="33"/>
      <c r="H96" s="34"/>
    </row>
    <row r="97" spans="1:8" s="2" customFormat="1" ht="16.8" customHeight="1">
      <c r="A97" s="33"/>
      <c r="B97" s="34"/>
      <c r="C97" s="219" t="s">
        <v>1</v>
      </c>
      <c r="D97" s="219" t="s">
        <v>343</v>
      </c>
      <c r="E97" s="18" t="s">
        <v>1</v>
      </c>
      <c r="F97" s="220">
        <v>36</v>
      </c>
      <c r="G97" s="33"/>
      <c r="H97" s="34"/>
    </row>
    <row r="98" spans="1:8" s="2" customFormat="1" ht="16.8" customHeight="1">
      <c r="A98" s="33"/>
      <c r="B98" s="34"/>
      <c r="C98" s="219" t="s">
        <v>94</v>
      </c>
      <c r="D98" s="219" t="s">
        <v>175</v>
      </c>
      <c r="E98" s="18" t="s">
        <v>1</v>
      </c>
      <c r="F98" s="220">
        <v>36</v>
      </c>
      <c r="G98" s="33"/>
      <c r="H98" s="34"/>
    </row>
    <row r="99" spans="1:8" s="2" customFormat="1" ht="16.8" customHeight="1">
      <c r="A99" s="33"/>
      <c r="B99" s="34"/>
      <c r="C99" s="221" t="s">
        <v>817</v>
      </c>
      <c r="D99" s="33"/>
      <c r="E99" s="33"/>
      <c r="F99" s="33"/>
      <c r="G99" s="33"/>
      <c r="H99" s="34"/>
    </row>
    <row r="100" spans="1:8" s="2" customFormat="1" ht="16.8" customHeight="1">
      <c r="A100" s="33"/>
      <c r="B100" s="34"/>
      <c r="C100" s="219" t="s">
        <v>378</v>
      </c>
      <c r="D100" s="219" t="s">
        <v>379</v>
      </c>
      <c r="E100" s="18" t="s">
        <v>153</v>
      </c>
      <c r="F100" s="220">
        <v>36</v>
      </c>
      <c r="G100" s="33"/>
      <c r="H100" s="34"/>
    </row>
    <row r="101" spans="1:8" s="2" customFormat="1" ht="16.8" customHeight="1">
      <c r="A101" s="33"/>
      <c r="B101" s="34"/>
      <c r="C101" s="219" t="s">
        <v>151</v>
      </c>
      <c r="D101" s="219" t="s">
        <v>152</v>
      </c>
      <c r="E101" s="18" t="s">
        <v>153</v>
      </c>
      <c r="F101" s="220">
        <v>36</v>
      </c>
      <c r="G101" s="33"/>
      <c r="H101" s="34"/>
    </row>
    <row r="102" spans="1:8" s="2" customFormat="1" ht="16.8" customHeight="1">
      <c r="A102" s="33"/>
      <c r="B102" s="34"/>
      <c r="C102" s="219" t="s">
        <v>160</v>
      </c>
      <c r="D102" s="219" t="s">
        <v>161</v>
      </c>
      <c r="E102" s="18" t="s">
        <v>153</v>
      </c>
      <c r="F102" s="220">
        <v>36</v>
      </c>
      <c r="G102" s="33"/>
      <c r="H102" s="34"/>
    </row>
    <row r="103" spans="1:8" s="2" customFormat="1" ht="16.8" customHeight="1">
      <c r="A103" s="33"/>
      <c r="B103" s="34"/>
      <c r="C103" s="219" t="s">
        <v>188</v>
      </c>
      <c r="D103" s="219" t="s">
        <v>189</v>
      </c>
      <c r="E103" s="18" t="s">
        <v>153</v>
      </c>
      <c r="F103" s="220">
        <v>36</v>
      </c>
      <c r="G103" s="33"/>
      <c r="H103" s="34"/>
    </row>
    <row r="104" spans="1:8" s="2" customFormat="1" ht="16.8" customHeight="1">
      <c r="A104" s="33"/>
      <c r="B104" s="34"/>
      <c r="C104" s="219" t="s">
        <v>374</v>
      </c>
      <c r="D104" s="219" t="s">
        <v>375</v>
      </c>
      <c r="E104" s="18" t="s">
        <v>153</v>
      </c>
      <c r="F104" s="220">
        <v>36</v>
      </c>
      <c r="G104" s="33"/>
      <c r="H104" s="34"/>
    </row>
    <row r="105" spans="1:8" s="2" customFormat="1" ht="20.399999999999999">
      <c r="A105" s="33"/>
      <c r="B105" s="34"/>
      <c r="C105" s="219" t="s">
        <v>418</v>
      </c>
      <c r="D105" s="219" t="s">
        <v>419</v>
      </c>
      <c r="E105" s="18" t="s">
        <v>153</v>
      </c>
      <c r="F105" s="220">
        <v>36</v>
      </c>
      <c r="G105" s="33"/>
      <c r="H105" s="34"/>
    </row>
    <row r="106" spans="1:8" s="2" customFormat="1" ht="20.399999999999999">
      <c r="A106" s="33"/>
      <c r="B106" s="34"/>
      <c r="C106" s="219" t="s">
        <v>459</v>
      </c>
      <c r="D106" s="219" t="s">
        <v>460</v>
      </c>
      <c r="E106" s="18" t="s">
        <v>230</v>
      </c>
      <c r="F106" s="220">
        <v>10.44</v>
      </c>
      <c r="G106" s="33"/>
      <c r="H106" s="34"/>
    </row>
    <row r="107" spans="1:8" s="2" customFormat="1" ht="16.8" customHeight="1">
      <c r="A107" s="33"/>
      <c r="B107" s="34"/>
      <c r="C107" s="215" t="s">
        <v>818</v>
      </c>
      <c r="D107" s="216" t="s">
        <v>1</v>
      </c>
      <c r="E107" s="217" t="s">
        <v>1</v>
      </c>
      <c r="F107" s="218">
        <v>21.38</v>
      </c>
      <c r="G107" s="33"/>
      <c r="H107" s="34"/>
    </row>
    <row r="108" spans="1:8" s="2" customFormat="1" ht="16.8" customHeight="1">
      <c r="A108" s="33"/>
      <c r="B108" s="34"/>
      <c r="C108" s="215" t="s">
        <v>96</v>
      </c>
      <c r="D108" s="216" t="s">
        <v>1</v>
      </c>
      <c r="E108" s="217" t="s">
        <v>1</v>
      </c>
      <c r="F108" s="218">
        <v>6</v>
      </c>
      <c r="G108" s="33"/>
      <c r="H108" s="34"/>
    </row>
    <row r="109" spans="1:8" s="2" customFormat="1" ht="16.8" customHeight="1">
      <c r="A109" s="33"/>
      <c r="B109" s="34"/>
      <c r="C109" s="219" t="s">
        <v>1</v>
      </c>
      <c r="D109" s="219" t="s">
        <v>677</v>
      </c>
      <c r="E109" s="18" t="s">
        <v>1</v>
      </c>
      <c r="F109" s="220">
        <v>0</v>
      </c>
      <c r="G109" s="33"/>
      <c r="H109" s="34"/>
    </row>
    <row r="110" spans="1:8" s="2" customFormat="1" ht="16.8" customHeight="1">
      <c r="A110" s="33"/>
      <c r="B110" s="34"/>
      <c r="C110" s="219" t="s">
        <v>1</v>
      </c>
      <c r="D110" s="219" t="s">
        <v>183</v>
      </c>
      <c r="E110" s="18" t="s">
        <v>1</v>
      </c>
      <c r="F110" s="220">
        <v>6</v>
      </c>
      <c r="G110" s="33"/>
      <c r="H110" s="34"/>
    </row>
    <row r="111" spans="1:8" s="2" customFormat="1" ht="16.8" customHeight="1">
      <c r="A111" s="33"/>
      <c r="B111" s="34"/>
      <c r="C111" s="219" t="s">
        <v>96</v>
      </c>
      <c r="D111" s="219" t="s">
        <v>175</v>
      </c>
      <c r="E111" s="18" t="s">
        <v>1</v>
      </c>
      <c r="F111" s="220">
        <v>6</v>
      </c>
      <c r="G111" s="33"/>
      <c r="H111" s="34"/>
    </row>
    <row r="112" spans="1:8" s="2" customFormat="1" ht="16.8" customHeight="1">
      <c r="A112" s="33"/>
      <c r="B112" s="34"/>
      <c r="C112" s="221" t="s">
        <v>817</v>
      </c>
      <c r="D112" s="33"/>
      <c r="E112" s="33"/>
      <c r="F112" s="33"/>
      <c r="G112" s="33"/>
      <c r="H112" s="34"/>
    </row>
    <row r="113" spans="1:8" s="2" customFormat="1" ht="20.399999999999999">
      <c r="A113" s="33"/>
      <c r="B113" s="34"/>
      <c r="C113" s="219" t="s">
        <v>674</v>
      </c>
      <c r="D113" s="219" t="s">
        <v>675</v>
      </c>
      <c r="E113" s="18" t="s">
        <v>166</v>
      </c>
      <c r="F113" s="220">
        <v>6</v>
      </c>
      <c r="G113" s="33"/>
      <c r="H113" s="34"/>
    </row>
    <row r="114" spans="1:8" s="2" customFormat="1" ht="16.8" customHeight="1">
      <c r="A114" s="33"/>
      <c r="B114" s="34"/>
      <c r="C114" s="219" t="s">
        <v>691</v>
      </c>
      <c r="D114" s="219" t="s">
        <v>692</v>
      </c>
      <c r="E114" s="18" t="s">
        <v>166</v>
      </c>
      <c r="F114" s="220">
        <v>23.259</v>
      </c>
      <c r="G114" s="33"/>
      <c r="H114" s="34"/>
    </row>
    <row r="115" spans="1:8" s="2" customFormat="1" ht="16.8" customHeight="1">
      <c r="A115" s="33"/>
      <c r="B115" s="34"/>
      <c r="C115" s="215" t="s">
        <v>654</v>
      </c>
      <c r="D115" s="216" t="s">
        <v>1</v>
      </c>
      <c r="E115" s="217" t="s">
        <v>1</v>
      </c>
      <c r="F115" s="218">
        <v>17.259</v>
      </c>
      <c r="G115" s="33"/>
      <c r="H115" s="34"/>
    </row>
    <row r="116" spans="1:8" s="2" customFormat="1" ht="16.8" customHeight="1">
      <c r="A116" s="33"/>
      <c r="B116" s="34"/>
      <c r="C116" s="219" t="s">
        <v>1</v>
      </c>
      <c r="D116" s="219" t="s">
        <v>681</v>
      </c>
      <c r="E116" s="18" t="s">
        <v>1</v>
      </c>
      <c r="F116" s="220">
        <v>18.899999999999999</v>
      </c>
      <c r="G116" s="33"/>
      <c r="H116" s="34"/>
    </row>
    <row r="117" spans="1:8" s="2" customFormat="1" ht="16.8" customHeight="1">
      <c r="A117" s="33"/>
      <c r="B117" s="34"/>
      <c r="C117" s="219" t="s">
        <v>1</v>
      </c>
      <c r="D117" s="219" t="s">
        <v>682</v>
      </c>
      <c r="E117" s="18" t="s">
        <v>1</v>
      </c>
      <c r="F117" s="220">
        <v>-1.641</v>
      </c>
      <c r="G117" s="33"/>
      <c r="H117" s="34"/>
    </row>
    <row r="118" spans="1:8" s="2" customFormat="1" ht="16.8" customHeight="1">
      <c r="A118" s="33"/>
      <c r="B118" s="34"/>
      <c r="C118" s="219" t="s">
        <v>654</v>
      </c>
      <c r="D118" s="219" t="s">
        <v>175</v>
      </c>
      <c r="E118" s="18" t="s">
        <v>1</v>
      </c>
      <c r="F118" s="220">
        <v>17.259</v>
      </c>
      <c r="G118" s="33"/>
      <c r="H118" s="34"/>
    </row>
    <row r="119" spans="1:8" s="2" customFormat="1" ht="16.8" customHeight="1">
      <c r="A119" s="33"/>
      <c r="B119" s="34"/>
      <c r="C119" s="221" t="s">
        <v>817</v>
      </c>
      <c r="D119" s="33"/>
      <c r="E119" s="33"/>
      <c r="F119" s="33"/>
      <c r="G119" s="33"/>
      <c r="H119" s="34"/>
    </row>
    <row r="120" spans="1:8" s="2" customFormat="1" ht="16.8" customHeight="1">
      <c r="A120" s="33"/>
      <c r="B120" s="34"/>
      <c r="C120" s="219" t="s">
        <v>678</v>
      </c>
      <c r="D120" s="219" t="s">
        <v>679</v>
      </c>
      <c r="E120" s="18" t="s">
        <v>166</v>
      </c>
      <c r="F120" s="220">
        <v>17.259</v>
      </c>
      <c r="G120" s="33"/>
      <c r="H120" s="34"/>
    </row>
    <row r="121" spans="1:8" s="2" customFormat="1" ht="16.8" customHeight="1">
      <c r="A121" s="33"/>
      <c r="B121" s="34"/>
      <c r="C121" s="219" t="s">
        <v>176</v>
      </c>
      <c r="D121" s="219" t="s">
        <v>177</v>
      </c>
      <c r="E121" s="18" t="s">
        <v>166</v>
      </c>
      <c r="F121" s="220">
        <v>17.259</v>
      </c>
      <c r="G121" s="33"/>
      <c r="H121" s="34"/>
    </row>
    <row r="122" spans="1:8" s="2" customFormat="1" ht="16.8" customHeight="1">
      <c r="A122" s="33"/>
      <c r="B122" s="34"/>
      <c r="C122" s="219" t="s">
        <v>691</v>
      </c>
      <c r="D122" s="219" t="s">
        <v>692</v>
      </c>
      <c r="E122" s="18" t="s">
        <v>166</v>
      </c>
      <c r="F122" s="220">
        <v>23.259</v>
      </c>
      <c r="G122" s="33"/>
      <c r="H122" s="34"/>
    </row>
    <row r="123" spans="1:8" s="2" customFormat="1" ht="7.35" customHeight="1">
      <c r="A123" s="33"/>
      <c r="B123" s="48"/>
      <c r="C123" s="49"/>
      <c r="D123" s="49"/>
      <c r="E123" s="49"/>
      <c r="F123" s="49"/>
      <c r="G123" s="49"/>
      <c r="H123" s="34"/>
    </row>
    <row r="124" spans="1:8" s="2" customFormat="1">
      <c r="A124" s="33"/>
      <c r="B124" s="33"/>
      <c r="C124" s="33"/>
      <c r="D124" s="33"/>
      <c r="E124" s="33"/>
      <c r="F124" s="33"/>
      <c r="G124" s="33"/>
      <c r="H124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01 - Rampa</vt:lpstr>
      <vt:lpstr>SO 02 - Kanalizace</vt:lpstr>
      <vt:lpstr>VRN - Vedlejší a ostatní ...</vt:lpstr>
      <vt:lpstr>Seznam figur</vt:lpstr>
      <vt:lpstr>'Rekapitulace stavby'!Názvy_tisku</vt:lpstr>
      <vt:lpstr>'Seznam figur'!Názvy_tisku</vt:lpstr>
      <vt:lpstr>'SO 01 - Rampa'!Názvy_tisku</vt:lpstr>
      <vt:lpstr>'SO 02 - Kanalizace'!Názvy_tisku</vt:lpstr>
      <vt:lpstr>'VRN - Vedlejší a ostatní ...'!Názvy_tisku</vt:lpstr>
      <vt:lpstr>'Rekapitulace stavby'!Oblast_tisku</vt:lpstr>
      <vt:lpstr>'Seznam figur'!Oblast_tisku</vt:lpstr>
      <vt:lpstr>'SO 01 - Rampa'!Oblast_tisku</vt:lpstr>
      <vt:lpstr>'SO 02 - Kanalizace'!Oblast_tisku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KASPEROVANB\Lenka</dc:creator>
  <cp:lastModifiedBy>Grof Vlastimil</cp:lastModifiedBy>
  <dcterms:created xsi:type="dcterms:W3CDTF">2024-08-01T08:17:05Z</dcterms:created>
  <dcterms:modified xsi:type="dcterms:W3CDTF">2024-08-05T14:42:19Z</dcterms:modified>
</cp:coreProperties>
</file>