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Z:\Zakázky\2025\MěÚ\P25V00000110_Chodník k nemocnici ul. Pod Chmelnicí Trutnov\"/>
    </mc:Choice>
  </mc:AlternateContent>
  <xr:revisionPtr revIDLastSave="0" documentId="8_{45259705-D85E-45A8-8E31-5512D20D14AE}" xr6:coauthVersionLast="47" xr6:coauthVersionMax="47" xr10:uidLastSave="{00000000-0000-0000-0000-000000000000}"/>
  <workbookProtection workbookAlgorithmName="SHA-512" workbookHashValue="yffVw8Hb+jGOxaLJaHyGB7GNHARrzUJnSuEjPjoIyrrH5OUByWczqgVA2X7dNtiNmAYBtTk12RHa6Y+IjfuPsQ==" workbookSaltValue="sahsfTrseFy2qC1wNirevA==" workbookSpinCount="100000" lockStructure="1"/>
  <bookViews>
    <workbookView xWindow="-120" yWindow="-120" windowWidth="29040" windowHeight="15720" activeTab="1" xr2:uid="{00000000-000D-0000-FFFF-FFFF00000000}"/>
  </bookViews>
  <sheets>
    <sheet name="Sumarizace" sheetId="5" r:id="rId1"/>
    <sheet name="Rozpočet rostlinný materiál" sheetId="6" r:id="rId2"/>
    <sheet name="Rozpočet ostatní materiál" sheetId="7" r:id="rId3"/>
    <sheet name="Rozpočet zahradnické práce" sheetId="8" r:id="rId4"/>
  </sheets>
  <definedNames>
    <definedName name="__CENA__">#REF!</definedName>
    <definedName name="__MAIN__">#REF!</definedName>
    <definedName name="__MAIN2__">#REF!</definedName>
    <definedName name="__MAIN3__">#REF!</definedName>
    <definedName name="__SAZBA__">#REF!</definedName>
    <definedName name="__T0__">#REF!</definedName>
    <definedName name="__T1__">#REF!</definedName>
    <definedName name="__T2__">#REF!</definedName>
    <definedName name="__T3__">#REF!</definedName>
    <definedName name="__TE0__">#REF!</definedName>
    <definedName name="__TE1__">#REF!</definedName>
    <definedName name="__TE2__">#REF!</definedName>
    <definedName name="__TE3__">#REF!</definedName>
    <definedName name="__TE4__">#REF!</definedName>
    <definedName name="__TR0__">#REF!</definedName>
    <definedName name="__TR1__">#REF!</definedName>
    <definedName name="_xlnm.Print_Titles" localSheetId="2">'Rozpočet ostatní materiál'!$5:$5</definedName>
    <definedName name="_xlnm.Print_Titles" localSheetId="1">'Rozpočet rostlinný materiál'!$5:$5</definedName>
    <definedName name="_xlnm.Print_Titles" localSheetId="3">'Rozpočet zahradnické práce'!$5:$5</definedName>
    <definedName name="_xlnm.Print_Area" localSheetId="2">'Rozpočet ostatní materiál'!$A$1:$G$19</definedName>
    <definedName name="_xlnm.Print_Area" localSheetId="1">'Rozpočet rostlinný materiál'!$A$1:$G$12</definedName>
    <definedName name="_xlnm.Print_Area" localSheetId="3">'Rozpočet zahradnické práce'!$A$1:$G$20</definedName>
    <definedName name="_xlnm.Print_Area" localSheetId="0">Sumarizace!$A$1:$E$13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27" i="8" l="1"/>
  <c r="G19" i="7"/>
  <c r="G18" i="7"/>
  <c r="G17" i="7"/>
  <c r="E19" i="7"/>
  <c r="E18" i="7"/>
  <c r="E17" i="7"/>
  <c r="E23" i="8"/>
  <c r="E22" i="8"/>
  <c r="G21" i="8"/>
  <c r="G23" i="8"/>
  <c r="G22" i="8"/>
  <c r="G20" i="8"/>
  <c r="G19" i="8"/>
  <c r="G18" i="8"/>
  <c r="E20" i="8"/>
  <c r="E16" i="8"/>
  <c r="G16" i="8" s="1"/>
  <c r="E15" i="8"/>
  <c r="G15" i="8" s="1"/>
  <c r="E12" i="8"/>
  <c r="G12" i="8" s="1"/>
  <c r="E11" i="8"/>
  <c r="G11" i="8" s="1"/>
  <c r="E15" i="7"/>
  <c r="G15" i="7" s="1"/>
  <c r="E14" i="7"/>
  <c r="G14" i="7" s="1"/>
  <c r="E13" i="7"/>
  <c r="G13" i="7" s="1"/>
  <c r="E12" i="7"/>
  <c r="G12" i="7" s="1"/>
  <c r="E11" i="7"/>
  <c r="G11" i="7" s="1"/>
  <c r="E10" i="7"/>
  <c r="G10" i="7" s="1"/>
  <c r="E9" i="7"/>
  <c r="G9" i="7" s="1"/>
  <c r="E8" i="7"/>
  <c r="G8" i="7" s="1"/>
  <c r="G20" i="7" s="1"/>
  <c r="G9" i="6"/>
  <c r="G8" i="6"/>
  <c r="B2" i="8"/>
  <c r="B2" i="7"/>
  <c r="B2" i="6"/>
  <c r="G7" i="8"/>
  <c r="G9" i="8"/>
  <c r="G10" i="8"/>
  <c r="G13" i="8"/>
  <c r="G14" i="8"/>
  <c r="G25" i="8"/>
  <c r="G26" i="8"/>
  <c r="G7" i="6"/>
  <c r="G10" i="6" s="1"/>
  <c r="G11" i="6" l="1"/>
  <c r="G12" i="6" s="1"/>
  <c r="C10" i="5" s="1"/>
  <c r="C12" i="5"/>
  <c r="D12" i="5" s="1"/>
  <c r="C11" i="5"/>
  <c r="D11" i="5" s="1"/>
  <c r="E11" i="5" s="1"/>
  <c r="C13" i="5" l="1"/>
  <c r="D10" i="5"/>
  <c r="D13" i="5" s="1"/>
  <c r="E12" i="5"/>
  <c r="E10" i="5" l="1"/>
  <c r="E13" i="5" s="1"/>
</calcChain>
</file>

<file path=xl/sharedStrings.xml><?xml version="1.0" encoding="utf-8"?>
<sst xmlns="http://schemas.openxmlformats.org/spreadsheetml/2006/main" count="157" uniqueCount="114">
  <si>
    <t>t</t>
  </si>
  <si>
    <t>m2</t>
  </si>
  <si>
    <t>m3</t>
  </si>
  <si>
    <t>Popis</t>
  </si>
  <si>
    <t>Ztratné</t>
  </si>
  <si>
    <t>CELKEM</t>
  </si>
  <si>
    <t>Zahradnické práce</t>
  </si>
  <si>
    <t>Ostatní materiál</t>
  </si>
  <si>
    <t>Rostlinný materiál</t>
  </si>
  <si>
    <t>Kč CELKEM</t>
  </si>
  <si>
    <t>DPH 21%</t>
  </si>
  <si>
    <t>Kč bez DPH</t>
  </si>
  <si>
    <t>Položka</t>
  </si>
  <si>
    <t>číslo</t>
  </si>
  <si>
    <t>v ostatních položkách</t>
  </si>
  <si>
    <t>včetně nákladů režijních, dopravy, nákladů na zřízení staveniště,.. Pokud nějaká položka chybí, má se za to,  že je rozpuštěna</t>
  </si>
  <si>
    <t xml:space="preserve">Ceny uvedené v rozpočtu zahrnují veškeré náklady potřebné k dokončení díla dle technické zprávy a grafických příloh a to  </t>
  </si>
  <si>
    <t>Objekt:</t>
  </si>
  <si>
    <t>Akce:</t>
  </si>
  <si>
    <t>ROZPOČET - SUMARIZACE</t>
  </si>
  <si>
    <t>CELKEM ROSTLINNÝ MATERIÁL</t>
  </si>
  <si>
    <t>Mezisoučet</t>
  </si>
  <si>
    <t>Cena celkem</t>
  </si>
  <si>
    <t>Cena/ks</t>
  </si>
  <si>
    <t>počet ks</t>
  </si>
  <si>
    <t>Výpočet</t>
  </si>
  <si>
    <t>Velikost</t>
  </si>
  <si>
    <t xml:space="preserve">Taxon </t>
  </si>
  <si>
    <t>ROZPOČET - ROSTLINNÝ MATERIÁL</t>
  </si>
  <si>
    <t xml:space="preserve"> CELKEM OSTATNÍ MATERIÁL</t>
  </si>
  <si>
    <t>l</t>
  </si>
  <si>
    <t>kg</t>
  </si>
  <si>
    <t xml:space="preserve">Voda zálivková - zálivka stromů 100 l/ks, opakování 2x </t>
  </si>
  <si>
    <t>Borka do stromových mís (vrstva 8 cm - jemná), 1 ks /0,08m3</t>
  </si>
  <si>
    <t>bm</t>
  </si>
  <si>
    <t>ks</t>
  </si>
  <si>
    <t>Tabletové hnojivo ke dřevinám - Silvamix, 40g/ks</t>
  </si>
  <si>
    <t>Hydrogel, pod stromy, 0,3kg/ks</t>
  </si>
  <si>
    <t>Zahradnický substrát pod stromy, 0,16m3/ks</t>
  </si>
  <si>
    <t>VÝSADBA STROMU</t>
  </si>
  <si>
    <t>OSTATNÍ MATERIÁL</t>
  </si>
  <si>
    <t xml:space="preserve">                                                                     </t>
  </si>
  <si>
    <t>Cena/Mj</t>
  </si>
  <si>
    <t>Množství</t>
  </si>
  <si>
    <t>Mj</t>
  </si>
  <si>
    <t xml:space="preserve"> Popis</t>
  </si>
  <si>
    <t>č.</t>
  </si>
  <si>
    <t>ROZPOČET - OSTATNÍ MATERIÁL</t>
  </si>
  <si>
    <t>CELKEM PRÁCE</t>
  </si>
  <si>
    <t>suma</t>
  </si>
  <si>
    <t>Doprava osob</t>
  </si>
  <si>
    <t>R</t>
  </si>
  <si>
    <t>Doprava rostlin a materiálů</t>
  </si>
  <si>
    <t>Dovoz vody pro zálivku rostlin na vzdálenost do 1000 m</t>
  </si>
  <si>
    <t>18585-1121</t>
  </si>
  <si>
    <t>18580-4312</t>
  </si>
  <si>
    <t>18491-1421</t>
  </si>
  <si>
    <t>Zalití rostlin vodou přes 20m2, 100l/ks, opakování 2x</t>
  </si>
  <si>
    <t>Mulčování vysazených rostlin při tl. mulče do 100 mm v rovině nebo na svahu do 1:5, výsadbové mísy</t>
  </si>
  <si>
    <t>Ukotvení dřevin jedním kůlem při průměru kůlu do 100mm o délce kůlu přes 2 do 3m</t>
  </si>
  <si>
    <t>18421-5113</t>
  </si>
  <si>
    <t>Hnojení půdy nebo trávníku s rozprostřením nebo s rozdělením hnojiva v rovině nebo na svahu do 1:5 umělým hnojivem s rozdělením k jednotlivým rostlinám - hydrogel</t>
  </si>
  <si>
    <t>18580-2114</t>
  </si>
  <si>
    <t>Hnojení půdy nebo trávníku s rozprostřením nebo s rozdělením hnojiva v rovině nebo na svahu do 1:5 umělým hnojivem s rozdělením k jednotlivým rostlinám - hnojivo</t>
  </si>
  <si>
    <t>Výsadba dřevin s balem do předem vyhloubené jamky se zalitím, v rovině nebo na svahu do 1:5 při průměru balu přes 500 do 600 mm</t>
  </si>
  <si>
    <t>18410-2115</t>
  </si>
  <si>
    <r>
      <t xml:space="preserve">Hloubení jamek pro vysazování rostlin v hornině 1 až 4 </t>
    </r>
    <r>
      <rPr>
        <u/>
        <sz val="10"/>
        <rFont val="Calibri"/>
        <family val="2"/>
        <charset val="238"/>
        <scheme val="minor"/>
      </rPr>
      <t>s výměnou půdy na 50%</t>
    </r>
    <r>
      <rPr>
        <sz val="10"/>
        <rFont val="Calibri"/>
        <family val="2"/>
        <charset val="238"/>
        <scheme val="minor"/>
      </rPr>
      <t xml:space="preserve">, s případným naložením přebytečných výkopků na dopravní prostředek, odvozem na vzdálenost do 20 km a se složením, </t>
    </r>
    <r>
      <rPr>
        <u/>
        <sz val="10"/>
        <rFont val="Calibri"/>
        <family val="2"/>
        <charset val="238"/>
        <scheme val="minor"/>
      </rPr>
      <t>v rovině nebo na svahu do 1:5</t>
    </r>
    <r>
      <rPr>
        <sz val="10"/>
        <rFont val="Calibri"/>
        <family val="2"/>
        <charset val="238"/>
        <scheme val="minor"/>
      </rPr>
      <t>, objemu přes 0,4 do 1 m3</t>
    </r>
  </si>
  <si>
    <t>18310-1221</t>
  </si>
  <si>
    <t>hod</t>
  </si>
  <si>
    <t>Rozměření výsadeb</t>
  </si>
  <si>
    <t>PŔÍPRAVA STANOVIŠTĚ</t>
  </si>
  <si>
    <t>č. položky</t>
  </si>
  <si>
    <t>ROZPOČET - ZAHRADNICKÉ PRÁCE</t>
  </si>
  <si>
    <t>Výsadby</t>
  </si>
  <si>
    <t>Listnaté stromy</t>
  </si>
  <si>
    <t>Kůly dřevěné, kotvení listnatých stromů, 3ks/ks, soustružené kůly, průřez kruh, tl. 8cm, délka 2,5m</t>
  </si>
  <si>
    <t>Úvazek 2,5 m á 1 strom, na průřezu plochý</t>
  </si>
  <si>
    <t>Obal kmene listnatých stromů z rákosové rohože výšky 1,8 m</t>
  </si>
  <si>
    <t>Ok 10-12 cm, bal.</t>
  </si>
  <si>
    <t>Chodník k nemocnici ul. Pod Chmelnicí, Trutnov</t>
  </si>
  <si>
    <t>Acer platanoides ‘Cleveland‘</t>
  </si>
  <si>
    <t>Fagus sylvatica /buk lesní/</t>
  </si>
  <si>
    <t>2</t>
  </si>
  <si>
    <t>1</t>
  </si>
  <si>
    <t>96</t>
  </si>
  <si>
    <t>40-60cm, K2l</t>
  </si>
  <si>
    <t>Spiraea cinerea 'Grefsheim'
/tavolník popelavý 'Grefsheim'</t>
  </si>
  <si>
    <t>3ks*0,16m3</t>
  </si>
  <si>
    <t>3ks*0,3kg</t>
  </si>
  <si>
    <t>3ks*0,04kg</t>
  </si>
  <si>
    <t>3ks*3ks</t>
  </si>
  <si>
    <t>3ks*1,8m</t>
  </si>
  <si>
    <t>3*1,8*0,65m</t>
  </si>
  <si>
    <t>3ks*0,08m3</t>
  </si>
  <si>
    <t>3ks*100l*2</t>
  </si>
  <si>
    <t>3ks*0,04kg/1000</t>
  </si>
  <si>
    <t>3ks*0,3kg/1000</t>
  </si>
  <si>
    <t>3ks*100l*2/1000</t>
  </si>
  <si>
    <t>VÝSADBY KEŘOVÝCH SKUPIN</t>
  </si>
  <si>
    <r>
      <t xml:space="preserve">Hloubení jamek pro vysazování rostlin v hornině 1 až 4 </t>
    </r>
    <r>
      <rPr>
        <u/>
        <sz val="10"/>
        <rFont val="Calibri"/>
        <family val="2"/>
        <charset val="238"/>
        <scheme val="minor"/>
      </rPr>
      <t>bez výměny půdy</t>
    </r>
    <r>
      <rPr>
        <sz val="10"/>
        <rFont val="Calibri"/>
        <family val="2"/>
        <charset val="238"/>
        <scheme val="minor"/>
      </rPr>
      <t xml:space="preserve">, s případným naložením přebytečných výkopků na dopravní prostředek, odvozem na vzdálenost do 20 km a se složením, </t>
    </r>
    <r>
      <rPr>
        <u/>
        <sz val="10"/>
        <rFont val="Calibri"/>
        <family val="2"/>
        <charset val="238"/>
        <scheme val="minor"/>
      </rPr>
      <t>v rovině nebo na svahu do 1:5</t>
    </r>
    <r>
      <rPr>
        <sz val="10"/>
        <rFont val="Calibri"/>
        <family val="2"/>
        <charset val="238"/>
        <scheme val="minor"/>
      </rPr>
      <t xml:space="preserve">, objemu přes 0,002 do 0,005 m3 </t>
    </r>
  </si>
  <si>
    <t>Výsadba dřevin s balem do předem vyhloubené jamky se zalitím, v rovině nebo na svahu do 1:5 při průměru balu do 100 mm</t>
  </si>
  <si>
    <t>Hnojení půdy nebo trávníku s rozprostřením nebo s rozdělením hnojiva v rovině nebo na svahu do 1:5 umělým hnojivem na široko</t>
  </si>
  <si>
    <t>Mulčování vysazených rostlin při tl. mulče do 100 mm v rovině nebo na svahu do 1:5</t>
  </si>
  <si>
    <t>Zalití rostlin vodou přes 20m2, 40l/m2, opakování 2x</t>
  </si>
  <si>
    <t>48m2*0,05kg/1000</t>
  </si>
  <si>
    <t>48m2</t>
  </si>
  <si>
    <t>48m2*40l*2/1000</t>
  </si>
  <si>
    <t>VÝSADBA KEŘOVÝCH SKUPIN</t>
  </si>
  <si>
    <t>Hnojivo ke keřovým výsadbám - NPK, 50g NPK/m2</t>
  </si>
  <si>
    <t>Borka do keřových záhonů (vrstva 8 cm - jemná)</t>
  </si>
  <si>
    <t>Voda zálivková - zálivka keřových porostů, 40l/m2, opakování 2x</t>
  </si>
  <si>
    <t>48m2*0,05kg</t>
  </si>
  <si>
    <t>48m2*0,08m3</t>
  </si>
  <si>
    <t>48m2*40l*2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</si>
</sst>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6" x14ac:knownFonts="1">
    <font>
      <sz val="10"/>
      <name val="Arial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10"/>
      <name val="Arial"/>
      <family val="2"/>
      <charset val="238"/>
    </font>
    <font>
      <i/>
      <sz val="1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u/>
      <sz val="14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u/>
      <sz val="1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43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2" fillId="0" borderId="0"/>
    <xf numFmtId="0" fontId="1" fillId="0" borderId="0"/>
    <xf numFmtId="9" fontId="10" fillId="0" borderId="0" applyFont="0" applyFill="0" applyBorder="0" applyAlignment="0" applyProtection="0"/>
  </cellStyleXfs>
  <cellXfs count="152">
    <xf numFmtId="0" fontId="0" fillId="0" borderId="0" xfId="0"/>
    <xf numFmtId="0" fontId="3" fillId="0" borderId="0" xfId="0" applyFont="1"/>
    <xf numFmtId="0" fontId="5" fillId="0" borderId="0" xfId="0" applyFont="1"/>
    <xf numFmtId="0" fontId="8" fillId="0" borderId="0" xfId="0" applyFont="1"/>
    <xf numFmtId="0" fontId="8" fillId="0" borderId="0" xfId="0" applyFont="1" applyAlignment="1">
      <alignment horizontal="center" vertical="center"/>
    </xf>
    <xf numFmtId="49" fontId="8" fillId="0" borderId="0" xfId="0" applyNumberFormat="1" applyFont="1" applyAlignment="1">
      <alignment horizontal="center" vertical="center"/>
    </xf>
    <xf numFmtId="164" fontId="4" fillId="2" borderId="9" xfId="0" applyNumberFormat="1" applyFont="1" applyFill="1" applyBorder="1" applyAlignment="1">
      <alignment horizontal="center" vertical="center"/>
    </xf>
    <xf numFmtId="164" fontId="4" fillId="2" borderId="10" xfId="0" applyNumberFormat="1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vertical="center" wrapText="1"/>
    </xf>
    <xf numFmtId="0" fontId="4" fillId="2" borderId="11" xfId="0" applyFont="1" applyFill="1" applyBorder="1" applyAlignment="1">
      <alignment horizontal="center" vertical="center" wrapText="1"/>
    </xf>
    <xf numFmtId="164" fontId="8" fillId="0" borderId="3" xfId="0" applyNumberFormat="1" applyFont="1" applyBorder="1" applyAlignment="1">
      <alignment horizontal="center" vertical="center"/>
    </xf>
    <xf numFmtId="164" fontId="8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justify" vertical="center" wrapText="1"/>
    </xf>
    <xf numFmtId="0" fontId="8" fillId="0" borderId="1" xfId="0" applyFont="1" applyBorder="1" applyAlignment="1">
      <alignment horizontal="center" vertical="center" wrapText="1"/>
    </xf>
    <xf numFmtId="0" fontId="4" fillId="0" borderId="0" xfId="0" applyFont="1"/>
    <xf numFmtId="49" fontId="4" fillId="2" borderId="7" xfId="0" applyNumberFormat="1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top" wrapText="1"/>
    </xf>
    <xf numFmtId="0" fontId="4" fillId="2" borderId="8" xfId="0" applyFont="1" applyFill="1" applyBorder="1" applyAlignment="1">
      <alignment horizontal="center" vertical="top" wrapText="1"/>
    </xf>
    <xf numFmtId="0" fontId="4" fillId="0" borderId="0" xfId="0" applyFont="1" applyAlignment="1">
      <alignment vertical="center"/>
    </xf>
    <xf numFmtId="0" fontId="9" fillId="0" borderId="0" xfId="0" applyFont="1"/>
    <xf numFmtId="0" fontId="9" fillId="0" borderId="0" xfId="0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49" fontId="8" fillId="0" borderId="0" xfId="0" applyNumberFormat="1" applyFont="1" applyAlignment="1">
      <alignment horizontal="left" vertical="center"/>
    </xf>
    <xf numFmtId="0" fontId="6" fillId="0" borderId="0" xfId="0" applyFont="1"/>
    <xf numFmtId="0" fontId="3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" fontId="4" fillId="2" borderId="9" xfId="0" applyNumberFormat="1" applyFont="1" applyFill="1" applyBorder="1" applyAlignment="1">
      <alignment horizontal="center" vertical="center"/>
    </xf>
    <xf numFmtId="4" fontId="4" fillId="2" borderId="10" xfId="0" applyNumberFormat="1" applyFont="1" applyFill="1" applyBorder="1" applyAlignment="1">
      <alignment horizontal="center" vertical="center"/>
    </xf>
    <xf numFmtId="49" fontId="4" fillId="2" borderId="10" xfId="0" applyNumberFormat="1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vertical="top" wrapText="1"/>
    </xf>
    <xf numFmtId="0" fontId="4" fillId="2" borderId="11" xfId="0" applyFont="1" applyFill="1" applyBorder="1" applyAlignment="1">
      <alignment horizontal="center" vertical="top" wrapText="1"/>
    </xf>
    <xf numFmtId="4" fontId="3" fillId="0" borderId="3" xfId="3" applyNumberFormat="1" applyFont="1" applyBorder="1" applyAlignment="1">
      <alignment horizontal="center" vertical="center"/>
    </xf>
    <xf numFmtId="4" fontId="3" fillId="0" borderId="2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9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4" fontId="7" fillId="0" borderId="3" xfId="0" applyNumberFormat="1" applyFont="1" applyBorder="1" applyAlignment="1">
      <alignment horizontal="center" vertical="center"/>
    </xf>
    <xf numFmtId="4" fontId="7" fillId="0" borderId="2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2" xfId="0" applyFont="1" applyBorder="1" applyAlignment="1">
      <alignment vertical="top" wrapText="1"/>
    </xf>
    <xf numFmtId="0" fontId="7" fillId="0" borderId="13" xfId="0" applyFont="1" applyBorder="1" applyAlignment="1">
      <alignment horizontal="center" vertical="top" wrapText="1"/>
    </xf>
    <xf numFmtId="4" fontId="3" fillId="0" borderId="3" xfId="0" applyNumberFormat="1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 wrapText="1"/>
    </xf>
    <xf numFmtId="49" fontId="3" fillId="3" borderId="2" xfId="0" applyNumberFormat="1" applyFont="1" applyFill="1" applyBorder="1" applyAlignment="1">
      <alignment horizontal="center" vertical="center"/>
    </xf>
    <xf numFmtId="0" fontId="11" fillId="3" borderId="14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justify" vertical="top" wrapText="1"/>
    </xf>
    <xf numFmtId="0" fontId="3" fillId="3" borderId="3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justify" vertical="top" wrapText="1"/>
    </xf>
    <xf numFmtId="0" fontId="3" fillId="3" borderId="8" xfId="0" applyFont="1" applyFill="1" applyBorder="1" applyAlignment="1">
      <alignment horizontal="center" vertical="top" wrapText="1"/>
    </xf>
    <xf numFmtId="0" fontId="7" fillId="0" borderId="0" xfId="0" applyFont="1"/>
    <xf numFmtId="0" fontId="7" fillId="2" borderId="7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49" fontId="7" fillId="2" borderId="6" xfId="0" applyNumberFormat="1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top" wrapText="1"/>
    </xf>
    <xf numFmtId="0" fontId="7" fillId="2" borderId="16" xfId="0" applyFont="1" applyFill="1" applyBorder="1" applyAlignment="1">
      <alignment horizontal="center" vertical="top" wrapText="1"/>
    </xf>
    <xf numFmtId="0" fontId="7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4" fontId="4" fillId="2" borderId="17" xfId="0" applyNumberFormat="1" applyFont="1" applyFill="1" applyBorder="1" applyAlignment="1">
      <alignment horizontal="center" vertical="center"/>
    </xf>
    <xf numFmtId="4" fontId="4" fillId="2" borderId="18" xfId="0" applyNumberFormat="1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49" fontId="4" fillId="2" borderId="18" xfId="0" applyNumberFormat="1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vertical="top"/>
    </xf>
    <xf numFmtId="49" fontId="11" fillId="0" borderId="2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vertical="top"/>
    </xf>
    <xf numFmtId="4" fontId="7" fillId="3" borderId="3" xfId="0" applyNumberFormat="1" applyFont="1" applyFill="1" applyBorder="1" applyAlignment="1">
      <alignment horizontal="center" vertical="center"/>
    </xf>
    <xf numFmtId="4" fontId="7" fillId="3" borderId="2" xfId="0" applyNumberFormat="1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49" fontId="12" fillId="3" borderId="2" xfId="0" applyNumberFormat="1" applyFont="1" applyFill="1" applyBorder="1" applyAlignment="1">
      <alignment horizontal="center" vertical="center" wrapText="1"/>
    </xf>
    <xf numFmtId="49" fontId="7" fillId="3" borderId="2" xfId="0" applyNumberFormat="1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vertical="top"/>
    </xf>
    <xf numFmtId="0" fontId="3" fillId="0" borderId="20" xfId="0" applyFont="1" applyBorder="1" applyAlignment="1">
      <alignment horizontal="center" vertical="center"/>
    </xf>
    <xf numFmtId="49" fontId="7" fillId="0" borderId="12" xfId="0" applyNumberFormat="1" applyFont="1" applyBorder="1" applyAlignment="1">
      <alignment horizontal="center" vertical="center" wrapText="1"/>
    </xf>
    <xf numFmtId="0" fontId="7" fillId="0" borderId="12" xfId="0" applyFont="1" applyBorder="1" applyAlignment="1">
      <alignment vertical="top"/>
    </xf>
    <xf numFmtId="0" fontId="3" fillId="0" borderId="13" xfId="0" applyFont="1" applyBorder="1" applyAlignment="1">
      <alignment horizontal="center" vertical="top" wrapText="1"/>
    </xf>
    <xf numFmtId="0" fontId="7" fillId="2" borderId="17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 wrapText="1"/>
    </xf>
    <xf numFmtId="49" fontId="7" fillId="2" borderId="18" xfId="0" applyNumberFormat="1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top"/>
    </xf>
    <xf numFmtId="0" fontId="3" fillId="2" borderId="19" xfId="0" applyFont="1" applyFill="1" applyBorder="1" applyAlignment="1">
      <alignment horizontal="center" vertical="top" wrapText="1"/>
    </xf>
    <xf numFmtId="49" fontId="5" fillId="0" borderId="0" xfId="0" applyNumberFormat="1" applyFont="1" applyAlignment="1">
      <alignment horizontal="center" vertical="center"/>
    </xf>
    <xf numFmtId="0" fontId="13" fillId="0" borderId="0" xfId="0" applyFont="1"/>
    <xf numFmtId="0" fontId="11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2" fontId="14" fillId="2" borderId="18" xfId="0" applyNumberFormat="1" applyFont="1" applyFill="1" applyBorder="1" applyAlignment="1">
      <alignment horizontal="center" vertical="center" wrapText="1"/>
    </xf>
    <xf numFmtId="2" fontId="4" fillId="2" borderId="18" xfId="0" applyNumberFormat="1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left" vertical="center" wrapText="1"/>
    </xf>
    <xf numFmtId="0" fontId="4" fillId="2" borderId="19" xfId="0" applyFont="1" applyFill="1" applyBorder="1" applyAlignment="1">
      <alignment horizontal="center" vertical="center" wrapText="1"/>
    </xf>
    <xf numFmtId="4" fontId="3" fillId="0" borderId="5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4" fontId="3" fillId="4" borderId="3" xfId="0" applyNumberFormat="1" applyFont="1" applyFill="1" applyBorder="1" applyAlignment="1">
      <alignment horizontal="center" vertical="center"/>
    </xf>
    <xf numFmtId="4" fontId="3" fillId="4" borderId="2" xfId="0" applyNumberFormat="1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/>
    </xf>
    <xf numFmtId="0" fontId="11" fillId="4" borderId="2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center" vertical="center" wrapText="1"/>
    </xf>
    <xf numFmtId="4" fontId="3" fillId="4" borderId="3" xfId="0" applyNumberFormat="1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left" vertical="center" wrapText="1"/>
    </xf>
    <xf numFmtId="49" fontId="3" fillId="4" borderId="2" xfId="0" applyNumberFormat="1" applyFont="1" applyFill="1" applyBorder="1" applyAlignment="1">
      <alignment horizontal="center" vertical="center" wrapText="1"/>
    </xf>
    <xf numFmtId="49" fontId="12" fillId="2" borderId="18" xfId="0" applyNumberFormat="1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left" vertical="center" wrapText="1"/>
    </xf>
    <xf numFmtId="0" fontId="7" fillId="2" borderId="19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3" fillId="0" borderId="12" xfId="0" applyFont="1" applyBorder="1" applyAlignment="1">
      <alignment horizontal="justify" vertical="top" wrapText="1"/>
    </xf>
    <xf numFmtId="0" fontId="3" fillId="0" borderId="21" xfId="0" applyFont="1" applyBorder="1" applyAlignment="1">
      <alignment horizontal="center" vertical="top" wrapText="1"/>
    </xf>
    <xf numFmtId="4" fontId="3" fillId="0" borderId="3" xfId="2" applyNumberFormat="1" applyFont="1" applyBorder="1" applyAlignment="1">
      <alignment horizontal="center" vertical="center"/>
    </xf>
    <xf numFmtId="0" fontId="3" fillId="0" borderId="2" xfId="2" applyFont="1" applyBorder="1" applyAlignment="1">
      <alignment horizontal="center" vertical="center" wrapText="1"/>
    </xf>
    <xf numFmtId="0" fontId="3" fillId="0" borderId="2" xfId="2" applyFont="1" applyBorder="1" applyAlignment="1">
      <alignment horizontal="left" vertical="center" wrapText="1"/>
    </xf>
    <xf numFmtId="0" fontId="11" fillId="0" borderId="2" xfId="2" applyFont="1" applyBorder="1" applyAlignment="1">
      <alignment horizontal="center" vertical="center" wrapText="1"/>
    </xf>
    <xf numFmtId="0" fontId="3" fillId="4" borderId="2" xfId="2" applyFont="1" applyFill="1" applyBorder="1" applyAlignment="1">
      <alignment horizontal="center" vertical="center" wrapText="1"/>
    </xf>
    <xf numFmtId="0" fontId="11" fillId="4" borderId="2" xfId="2" applyFont="1" applyFill="1" applyBorder="1" applyAlignment="1">
      <alignment horizontal="center" vertical="center" wrapText="1"/>
    </xf>
    <xf numFmtId="0" fontId="7" fillId="4" borderId="2" xfId="2" applyFont="1" applyFill="1" applyBorder="1" applyAlignment="1">
      <alignment horizontal="left" vertical="center" wrapText="1"/>
    </xf>
    <xf numFmtId="4" fontId="3" fillId="4" borderId="3" xfId="2" applyNumberFormat="1" applyFont="1" applyFill="1" applyBorder="1" applyAlignment="1">
      <alignment horizontal="center" vertical="center" wrapText="1"/>
    </xf>
    <xf numFmtId="49" fontId="3" fillId="0" borderId="2" xfId="2" applyNumberFormat="1" applyFont="1" applyBorder="1" applyAlignment="1">
      <alignment horizontal="center" vertical="center" wrapText="1"/>
    </xf>
    <xf numFmtId="0" fontId="7" fillId="3" borderId="2" xfId="2" applyFont="1" applyFill="1" applyBorder="1" applyAlignment="1">
      <alignment vertical="top"/>
    </xf>
    <xf numFmtId="49" fontId="7" fillId="3" borderId="2" xfId="2" applyNumberFormat="1" applyFont="1" applyFill="1" applyBorder="1" applyAlignment="1">
      <alignment horizontal="center" vertical="center" wrapText="1"/>
    </xf>
    <xf numFmtId="0" fontId="7" fillId="3" borderId="2" xfId="2" applyFont="1" applyFill="1" applyBorder="1" applyAlignment="1">
      <alignment horizontal="center" vertical="center" wrapText="1"/>
    </xf>
    <xf numFmtId="0" fontId="3" fillId="0" borderId="2" xfId="2" applyFont="1" applyBorder="1" applyAlignment="1">
      <alignment vertical="top"/>
    </xf>
    <xf numFmtId="49" fontId="11" fillId="0" borderId="2" xfId="2" applyNumberFormat="1" applyFont="1" applyBorder="1" applyAlignment="1">
      <alignment horizontal="center" vertical="center" wrapText="1"/>
    </xf>
    <xf numFmtId="49" fontId="12" fillId="3" borderId="2" xfId="2" applyNumberFormat="1" applyFont="1" applyFill="1" applyBorder="1" applyAlignment="1">
      <alignment horizontal="center" vertical="center" wrapText="1"/>
    </xf>
    <xf numFmtId="4" fontId="7" fillId="3" borderId="3" xfId="2" applyNumberFormat="1" applyFont="1" applyFill="1" applyBorder="1" applyAlignment="1">
      <alignment horizontal="center" vertical="center"/>
    </xf>
    <xf numFmtId="4" fontId="3" fillId="0" borderId="2" xfId="0" applyNumberFormat="1" applyFont="1" applyBorder="1" applyAlignment="1" applyProtection="1">
      <alignment horizontal="center" vertical="center" wrapText="1"/>
      <protection locked="0"/>
    </xf>
    <xf numFmtId="4" fontId="3" fillId="4" borderId="2" xfId="0" applyNumberFormat="1" applyFont="1" applyFill="1" applyBorder="1" applyAlignment="1" applyProtection="1">
      <alignment horizontal="center" vertical="center" wrapText="1"/>
      <protection locked="0"/>
    </xf>
    <xf numFmtId="4" fontId="3" fillId="4" borderId="2" xfId="2" applyNumberFormat="1" applyFont="1" applyFill="1" applyBorder="1" applyAlignment="1" applyProtection="1">
      <alignment horizontal="center" vertical="center" wrapText="1"/>
      <protection locked="0"/>
    </xf>
    <xf numFmtId="4" fontId="3" fillId="0" borderId="2" xfId="2" applyNumberFormat="1" applyFont="1" applyBorder="1" applyAlignment="1" applyProtection="1">
      <alignment horizontal="center" vertical="center" wrapText="1"/>
      <protection locked="0"/>
    </xf>
    <xf numFmtId="4" fontId="3" fillId="0" borderId="4" xfId="0" applyNumberFormat="1" applyFont="1" applyBorder="1" applyAlignment="1" applyProtection="1">
      <alignment horizontal="center" vertical="center" wrapText="1"/>
      <protection locked="0"/>
    </xf>
    <xf numFmtId="4" fontId="3" fillId="0" borderId="2" xfId="0" applyNumberFormat="1" applyFont="1" applyBorder="1" applyAlignment="1" applyProtection="1">
      <alignment horizontal="center" vertical="center"/>
      <protection locked="0"/>
    </xf>
    <xf numFmtId="4" fontId="7" fillId="3" borderId="2" xfId="2" applyNumberFormat="1" applyFont="1" applyFill="1" applyBorder="1" applyAlignment="1" applyProtection="1">
      <alignment horizontal="center" vertical="center" wrapText="1"/>
      <protection locked="0"/>
    </xf>
    <xf numFmtId="0" fontId="3" fillId="3" borderId="2" xfId="0" applyFont="1" applyFill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</cellXfs>
  <cellStyles count="4">
    <cellStyle name="Normální" xfId="0" builtinId="0"/>
    <cellStyle name="Normální 2" xfId="1" xr:uid="{00000000-0005-0000-0000-000002000000}"/>
    <cellStyle name="Normální 3" xfId="2" xr:uid="{00000000-0005-0000-0000-000003000000}"/>
    <cellStyle name="Procenta 2" xfId="3" xr:uid="{B9E39269-0364-4160-B2EA-A01925AD351A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5D50D4-86B9-4E59-BDA3-B9DB94AE3542}">
  <sheetPr>
    <tabColor rgb="FF92D050"/>
  </sheetPr>
  <dimension ref="A1:E14"/>
  <sheetViews>
    <sheetView workbookViewId="0">
      <selection activeCell="E15" sqref="E15"/>
    </sheetView>
  </sheetViews>
  <sheetFormatPr defaultColWidth="9.140625" defaultRowHeight="15" x14ac:dyDescent="0.25"/>
  <cols>
    <col min="1" max="1" width="10.7109375" style="3" customWidth="1"/>
    <col min="2" max="2" width="42.7109375" style="3" customWidth="1"/>
    <col min="3" max="3" width="19.5703125" style="4" customWidth="1"/>
    <col min="4" max="4" width="20.7109375" style="4" customWidth="1"/>
    <col min="5" max="5" width="27" style="4" customWidth="1"/>
    <col min="6" max="6" width="9.140625" style="3"/>
    <col min="7" max="7" width="11.42578125" style="3" bestFit="1" customWidth="1"/>
    <col min="8" max="16384" width="9.140625" style="3"/>
  </cols>
  <sheetData>
    <row r="1" spans="1:5" ht="18.75" x14ac:dyDescent="0.3">
      <c r="B1" s="25" t="s">
        <v>19</v>
      </c>
    </row>
    <row r="2" spans="1:5" ht="14.25" customHeight="1" x14ac:dyDescent="0.25">
      <c r="A2" s="4" t="s">
        <v>18</v>
      </c>
      <c r="B2" s="124" t="s">
        <v>79</v>
      </c>
      <c r="C2" s="5"/>
    </row>
    <row r="3" spans="1:5" ht="14.25" customHeight="1" x14ac:dyDescent="0.25">
      <c r="A3" s="4" t="s">
        <v>17</v>
      </c>
      <c r="B3" s="24" t="s">
        <v>73</v>
      </c>
      <c r="C3" s="5"/>
    </row>
    <row r="4" spans="1:5" ht="15" customHeight="1" x14ac:dyDescent="0.25">
      <c r="A4" s="4"/>
      <c r="B4" s="5"/>
      <c r="C4" s="5"/>
    </row>
    <row r="5" spans="1:5" s="20" customFormat="1" ht="15" customHeight="1" x14ac:dyDescent="0.25">
      <c r="A5" s="23" t="s">
        <v>16</v>
      </c>
      <c r="B5" s="22"/>
      <c r="C5" s="22"/>
      <c r="D5" s="21"/>
      <c r="E5" s="21"/>
    </row>
    <row r="6" spans="1:5" s="20" customFormat="1" ht="15" customHeight="1" x14ac:dyDescent="0.25">
      <c r="A6" s="23" t="s">
        <v>15</v>
      </c>
      <c r="B6" s="22"/>
      <c r="C6" s="22"/>
      <c r="D6" s="21"/>
      <c r="E6" s="21"/>
    </row>
    <row r="7" spans="1:5" s="20" customFormat="1" ht="15" customHeight="1" x14ac:dyDescent="0.25">
      <c r="A7" s="23" t="s">
        <v>14</v>
      </c>
      <c r="B7" s="22"/>
      <c r="C7" s="22"/>
      <c r="D7" s="21"/>
      <c r="E7" s="21"/>
    </row>
    <row r="8" spans="1:5" ht="15.75" thickBot="1" x14ac:dyDescent="0.3">
      <c r="A8" s="19"/>
    </row>
    <row r="9" spans="1:5" s="14" customFormat="1" x14ac:dyDescent="0.25">
      <c r="A9" s="18" t="s">
        <v>13</v>
      </c>
      <c r="B9" s="17" t="s">
        <v>12</v>
      </c>
      <c r="C9" s="16" t="s">
        <v>11</v>
      </c>
      <c r="D9" s="16" t="s">
        <v>10</v>
      </c>
      <c r="E9" s="15" t="s">
        <v>9</v>
      </c>
    </row>
    <row r="10" spans="1:5" ht="30" customHeight="1" x14ac:dyDescent="0.25">
      <c r="A10" s="13">
        <v>1</v>
      </c>
      <c r="B10" s="12" t="s">
        <v>8</v>
      </c>
      <c r="C10" s="11">
        <f>'Rozpočet rostlinný materiál'!$G$12</f>
        <v>0</v>
      </c>
      <c r="D10" s="11">
        <f>0.21*C10</f>
        <v>0</v>
      </c>
      <c r="E10" s="10">
        <f>C10+D10</f>
        <v>0</v>
      </c>
    </row>
    <row r="11" spans="1:5" ht="30" customHeight="1" x14ac:dyDescent="0.25">
      <c r="A11" s="13">
        <v>2</v>
      </c>
      <c r="B11" s="12" t="s">
        <v>7</v>
      </c>
      <c r="C11" s="11">
        <f>'Rozpočet ostatní materiál'!$G$20</f>
        <v>0</v>
      </c>
      <c r="D11" s="11">
        <f>0.21*C11</f>
        <v>0</v>
      </c>
      <c r="E11" s="10">
        <f>C11+D11</f>
        <v>0</v>
      </c>
    </row>
    <row r="12" spans="1:5" ht="31.5" customHeight="1" x14ac:dyDescent="0.25">
      <c r="A12" s="13">
        <v>3</v>
      </c>
      <c r="B12" s="12" t="s">
        <v>6</v>
      </c>
      <c r="C12" s="11">
        <f>'Rozpočet zahradnické práce'!$G$27</f>
        <v>0</v>
      </c>
      <c r="D12" s="11">
        <f>0.21*C12</f>
        <v>0</v>
      </c>
      <c r="E12" s="10">
        <f>C12+D12</f>
        <v>0</v>
      </c>
    </row>
    <row r="13" spans="1:5" ht="30.75" customHeight="1" thickBot="1" x14ac:dyDescent="0.3">
      <c r="A13" s="9"/>
      <c r="B13" s="8" t="s">
        <v>5</v>
      </c>
      <c r="C13" s="7">
        <f>SUM(C10:C12)</f>
        <v>0</v>
      </c>
      <c r="D13" s="7">
        <f>SUM(D10:D12)</f>
        <v>0</v>
      </c>
      <c r="E13" s="6">
        <f>SUM(E10:E12)</f>
        <v>0</v>
      </c>
    </row>
    <row r="14" spans="1:5" ht="15.95" customHeight="1" x14ac:dyDescent="0.25">
      <c r="E14" s="5"/>
    </row>
  </sheetData>
  <sheetProtection algorithmName="SHA-512" hashValue="deOy+diXv7/RO/GLmRZwXAy3TRISUjPV+RhXFvGXNsIFAUyNbfwiK3MySSgdF1cdRoBkNPBgM+rXxV60Hkj0vQ==" saltValue="QeywklSOoi18tlFgGFkA6Q==" spinCount="100000" sheet="1" objects="1" scenarios="1"/>
  <pageMargins left="0.70866141732283472" right="0.70866141732283472" top="0.78740157480314965" bottom="0.78740157480314965" header="0.31496062992125984" footer="0.31496062992125984"/>
  <pageSetup paperSize="9" orientation="landscape" r:id="rId1"/>
  <headerFooter>
    <oddHeader>&amp;A</oddHeader>
    <oddFooter>Stránka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5CD6C8-52F9-4C72-99A1-A42CCCF1CC13}">
  <sheetPr>
    <tabColor rgb="FF92D050"/>
  </sheetPr>
  <dimension ref="A1:G13"/>
  <sheetViews>
    <sheetView tabSelected="1" workbookViewId="0">
      <selection activeCell="F7" sqref="F7"/>
    </sheetView>
  </sheetViews>
  <sheetFormatPr defaultColWidth="9.140625" defaultRowHeight="12.75" x14ac:dyDescent="0.2"/>
  <cols>
    <col min="1" max="1" width="11" style="1" customWidth="1"/>
    <col min="2" max="2" width="38.5703125" style="1" customWidth="1"/>
    <col min="3" max="3" width="18.28515625" style="26" customWidth="1"/>
    <col min="4" max="4" width="16" style="26" customWidth="1"/>
    <col min="5" max="5" width="12.7109375" style="26" customWidth="1"/>
    <col min="6" max="6" width="12.42578125" style="26" customWidth="1"/>
    <col min="7" max="7" width="17" style="26" customWidth="1"/>
    <col min="8" max="8" width="9.140625" style="1"/>
    <col min="9" max="9" width="11.42578125" style="1" bestFit="1" customWidth="1"/>
    <col min="10" max="16384" width="9.140625" style="1"/>
  </cols>
  <sheetData>
    <row r="1" spans="1:7" ht="18.75" x14ac:dyDescent="0.3">
      <c r="B1" s="25" t="s">
        <v>28</v>
      </c>
    </row>
    <row r="2" spans="1:7" ht="15" x14ac:dyDescent="0.2">
      <c r="A2" s="5" t="s">
        <v>18</v>
      </c>
      <c r="B2" s="24" t="str">
        <f>Sumarizace!B2</f>
        <v>Chodník k nemocnici ul. Pod Chmelnicí, Trutnov</v>
      </c>
    </row>
    <row r="3" spans="1:7" s="3" customFormat="1" ht="14.25" customHeight="1" x14ac:dyDescent="0.25">
      <c r="A3" s="4" t="s">
        <v>17</v>
      </c>
      <c r="B3" s="24" t="s">
        <v>73</v>
      </c>
      <c r="C3" s="5"/>
      <c r="D3" s="4"/>
      <c r="E3" s="4"/>
      <c r="F3" s="4"/>
      <c r="G3" s="4"/>
    </row>
    <row r="4" spans="1:7" ht="13.5" thickBot="1" x14ac:dyDescent="0.25">
      <c r="A4" s="67"/>
    </row>
    <row r="5" spans="1:7" s="59" customFormat="1" ht="13.5" thickBot="1" x14ac:dyDescent="0.25">
      <c r="A5" s="66" t="s">
        <v>13</v>
      </c>
      <c r="B5" s="65" t="s">
        <v>27</v>
      </c>
      <c r="C5" s="64" t="s">
        <v>26</v>
      </c>
      <c r="D5" s="63" t="s">
        <v>25</v>
      </c>
      <c r="E5" s="62" t="s">
        <v>24</v>
      </c>
      <c r="F5" s="61" t="s">
        <v>23</v>
      </c>
      <c r="G5" s="60" t="s">
        <v>22</v>
      </c>
    </row>
    <row r="6" spans="1:7" x14ac:dyDescent="0.2">
      <c r="A6" s="58"/>
      <c r="B6" s="57" t="s">
        <v>74</v>
      </c>
      <c r="C6" s="56"/>
      <c r="D6" s="51"/>
      <c r="E6" s="50"/>
      <c r="F6" s="150"/>
      <c r="G6" s="55"/>
    </row>
    <row r="7" spans="1:7" x14ac:dyDescent="0.2">
      <c r="A7" s="40">
        <v>1</v>
      </c>
      <c r="B7" s="54" t="s">
        <v>80</v>
      </c>
      <c r="C7" s="53" t="s">
        <v>78</v>
      </c>
      <c r="D7" s="49">
        <v>1</v>
      </c>
      <c r="E7" s="36" t="s">
        <v>83</v>
      </c>
      <c r="F7" s="151"/>
      <c r="G7" s="48">
        <f>E7*F7</f>
        <v>0</v>
      </c>
    </row>
    <row r="8" spans="1:7" x14ac:dyDescent="0.2">
      <c r="A8" s="88">
        <v>2</v>
      </c>
      <c r="B8" s="125" t="s">
        <v>81</v>
      </c>
      <c r="C8" s="53" t="s">
        <v>78</v>
      </c>
      <c r="D8" s="49">
        <v>2</v>
      </c>
      <c r="E8" s="36" t="s">
        <v>82</v>
      </c>
      <c r="F8" s="151"/>
      <c r="G8" s="48">
        <f>E8*F8</f>
        <v>0</v>
      </c>
    </row>
    <row r="9" spans="1:7" ht="25.5" x14ac:dyDescent="0.2">
      <c r="A9" s="88">
        <v>3</v>
      </c>
      <c r="B9" s="125" t="s">
        <v>86</v>
      </c>
      <c r="C9" s="53" t="s">
        <v>85</v>
      </c>
      <c r="D9" s="49">
        <v>96</v>
      </c>
      <c r="E9" s="36" t="s">
        <v>84</v>
      </c>
      <c r="F9" s="151"/>
      <c r="G9" s="48">
        <f>E9*F9</f>
        <v>0</v>
      </c>
    </row>
    <row r="10" spans="1:7" x14ac:dyDescent="0.2">
      <c r="A10" s="47"/>
      <c r="B10" s="46" t="s">
        <v>21</v>
      </c>
      <c r="C10" s="45"/>
      <c r="D10" s="44"/>
      <c r="E10" s="43"/>
      <c r="F10" s="42"/>
      <c r="G10" s="41">
        <f>SUM(G7:G9)</f>
        <v>0</v>
      </c>
    </row>
    <row r="11" spans="1:7" x14ac:dyDescent="0.2">
      <c r="A11" s="40"/>
      <c r="B11" s="39" t="s">
        <v>4</v>
      </c>
      <c r="C11" s="38"/>
      <c r="D11" s="37">
        <v>0.05</v>
      </c>
      <c r="E11" s="36"/>
      <c r="F11" s="35"/>
      <c r="G11" s="34">
        <f>0.05*G10</f>
        <v>0</v>
      </c>
    </row>
    <row r="12" spans="1:7" s="3" customFormat="1" ht="15.75" thickBot="1" x14ac:dyDescent="0.3">
      <c r="A12" s="33"/>
      <c r="B12" s="32" t="s">
        <v>20</v>
      </c>
      <c r="C12" s="31"/>
      <c r="D12" s="31"/>
      <c r="E12" s="30"/>
      <c r="F12" s="29"/>
      <c r="G12" s="28">
        <f>SUM(G10:G11)</f>
        <v>0</v>
      </c>
    </row>
    <row r="13" spans="1:7" ht="15.95" customHeight="1" x14ac:dyDescent="0.2">
      <c r="E13" s="27"/>
    </row>
  </sheetData>
  <pageMargins left="0.70866141732283472" right="0.70866141732283472" top="0.78740157480314965" bottom="0.78740157480314965" header="0.31496062992125984" footer="0.31496062992125984"/>
  <pageSetup paperSize="9" orientation="landscape" r:id="rId1"/>
  <headerFooter>
    <oddHeader>&amp;A</oddHeader>
    <oddFooter>Stránka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129251-0DF1-4100-AF57-E4D31E033EA4}">
  <sheetPr>
    <tabColor rgb="FF92D050"/>
  </sheetPr>
  <dimension ref="A1:G20"/>
  <sheetViews>
    <sheetView topLeftCell="B1" workbookViewId="0">
      <selection activeCell="F6" sqref="F6:F9"/>
    </sheetView>
  </sheetViews>
  <sheetFormatPr defaultColWidth="9.140625" defaultRowHeight="12.75" x14ac:dyDescent="0.2"/>
  <cols>
    <col min="1" max="1" width="8.85546875" style="68" customWidth="1"/>
    <col min="2" max="2" width="56.42578125" style="1" customWidth="1"/>
    <col min="3" max="3" width="10.5703125" style="26" customWidth="1"/>
    <col min="4" max="4" width="13.5703125" style="26" customWidth="1"/>
    <col min="5" max="5" width="12.7109375" style="26" customWidth="1"/>
    <col min="6" max="6" width="12.42578125" style="26" customWidth="1"/>
    <col min="7" max="7" width="17" style="26" customWidth="1"/>
    <col min="8" max="8" width="9.140625" style="1"/>
    <col min="9" max="9" width="11.42578125" style="1" bestFit="1" customWidth="1"/>
    <col min="10" max="16384" width="9.140625" style="1"/>
  </cols>
  <sheetData>
    <row r="1" spans="1:7" ht="18.75" x14ac:dyDescent="0.3">
      <c r="B1" s="95" t="s">
        <v>47</v>
      </c>
    </row>
    <row r="2" spans="1:7" s="3" customFormat="1" ht="15" x14ac:dyDescent="0.25">
      <c r="A2" s="4" t="s">
        <v>18</v>
      </c>
      <c r="B2" s="24" t="str">
        <f>Sumarizace!B2</f>
        <v>Chodník k nemocnici ul. Pod Chmelnicí, Trutnov</v>
      </c>
      <c r="C2" s="4"/>
      <c r="D2" s="4"/>
      <c r="E2" s="4"/>
      <c r="F2" s="4"/>
      <c r="G2" s="4"/>
    </row>
    <row r="3" spans="1:7" s="3" customFormat="1" ht="15" x14ac:dyDescent="0.25">
      <c r="A3" s="4" t="s">
        <v>17</v>
      </c>
      <c r="B3" s="24" t="s">
        <v>73</v>
      </c>
      <c r="C3" s="4"/>
      <c r="D3" s="4"/>
      <c r="E3" s="4"/>
      <c r="F3" s="4"/>
      <c r="G3" s="4"/>
    </row>
    <row r="4" spans="1:7" s="2" customFormat="1" thickBot="1" x14ac:dyDescent="0.25">
      <c r="A4" s="70"/>
      <c r="C4" s="69"/>
      <c r="D4" s="69"/>
      <c r="E4" s="94"/>
      <c r="F4" s="69"/>
      <c r="G4" s="69"/>
    </row>
    <row r="5" spans="1:7" ht="13.5" thickBot="1" x14ac:dyDescent="0.25">
      <c r="A5" s="93" t="s">
        <v>46</v>
      </c>
      <c r="B5" s="92" t="s">
        <v>45</v>
      </c>
      <c r="C5" s="91" t="s">
        <v>44</v>
      </c>
      <c r="D5" s="91" t="s">
        <v>25</v>
      </c>
      <c r="E5" s="90" t="s">
        <v>43</v>
      </c>
      <c r="F5" s="90" t="s">
        <v>42</v>
      </c>
      <c r="G5" s="89" t="s">
        <v>22</v>
      </c>
    </row>
    <row r="6" spans="1:7" x14ac:dyDescent="0.2">
      <c r="A6" s="88" t="s">
        <v>41</v>
      </c>
      <c r="B6" s="87" t="s">
        <v>40</v>
      </c>
      <c r="C6" s="86"/>
      <c r="D6" s="86"/>
      <c r="E6" s="45"/>
      <c r="F6" s="45"/>
      <c r="G6" s="85"/>
    </row>
    <row r="7" spans="1:7" x14ac:dyDescent="0.2">
      <c r="A7" s="52"/>
      <c r="B7" s="84" t="s">
        <v>39</v>
      </c>
      <c r="C7" s="83"/>
      <c r="D7" s="82"/>
      <c r="E7" s="81"/>
      <c r="F7" s="80"/>
      <c r="G7" s="79"/>
    </row>
    <row r="8" spans="1:7" x14ac:dyDescent="0.2">
      <c r="A8" s="40">
        <v>4</v>
      </c>
      <c r="B8" s="78" t="s">
        <v>38</v>
      </c>
      <c r="C8" s="77" t="s">
        <v>2</v>
      </c>
      <c r="D8" s="76" t="s">
        <v>87</v>
      </c>
      <c r="E8" s="38">
        <f>3*0.16</f>
        <v>0.48</v>
      </c>
      <c r="F8" s="148"/>
      <c r="G8" s="48">
        <f t="shared" ref="G8:G15" si="0">E8*F8</f>
        <v>0</v>
      </c>
    </row>
    <row r="9" spans="1:7" x14ac:dyDescent="0.2">
      <c r="A9" s="40">
        <v>5</v>
      </c>
      <c r="B9" s="78" t="s">
        <v>37</v>
      </c>
      <c r="C9" s="77" t="s">
        <v>31</v>
      </c>
      <c r="D9" s="76" t="s">
        <v>88</v>
      </c>
      <c r="E9" s="38">
        <f>3*0.3</f>
        <v>0.89999999999999991</v>
      </c>
      <c r="F9" s="148"/>
      <c r="G9" s="48">
        <f t="shared" si="0"/>
        <v>0</v>
      </c>
    </row>
    <row r="10" spans="1:7" x14ac:dyDescent="0.2">
      <c r="A10" s="40">
        <v>6</v>
      </c>
      <c r="B10" s="78" t="s">
        <v>36</v>
      </c>
      <c r="C10" s="77" t="s">
        <v>31</v>
      </c>
      <c r="D10" s="76" t="s">
        <v>89</v>
      </c>
      <c r="E10" s="38">
        <f>3*0.04</f>
        <v>0.12</v>
      </c>
      <c r="F10" s="143"/>
      <c r="G10" s="48">
        <f t="shared" si="0"/>
        <v>0</v>
      </c>
    </row>
    <row r="11" spans="1:7" ht="25.5" x14ac:dyDescent="0.2">
      <c r="A11" s="40">
        <v>7</v>
      </c>
      <c r="B11" s="39" t="s">
        <v>75</v>
      </c>
      <c r="C11" s="77" t="s">
        <v>35</v>
      </c>
      <c r="D11" s="76" t="s">
        <v>90</v>
      </c>
      <c r="E11" s="38">
        <f>3*3</f>
        <v>9</v>
      </c>
      <c r="F11" s="143"/>
      <c r="G11" s="48">
        <f t="shared" si="0"/>
        <v>0</v>
      </c>
    </row>
    <row r="12" spans="1:7" x14ac:dyDescent="0.2">
      <c r="A12" s="40">
        <v>8</v>
      </c>
      <c r="B12" s="78" t="s">
        <v>76</v>
      </c>
      <c r="C12" s="77" t="s">
        <v>34</v>
      </c>
      <c r="D12" s="76" t="s">
        <v>91</v>
      </c>
      <c r="E12" s="38">
        <f>3*1.8</f>
        <v>5.4</v>
      </c>
      <c r="F12" s="143"/>
      <c r="G12" s="48">
        <f t="shared" si="0"/>
        <v>0</v>
      </c>
    </row>
    <row r="13" spans="1:7" x14ac:dyDescent="0.2">
      <c r="A13" s="40"/>
      <c r="B13" s="78" t="s">
        <v>77</v>
      </c>
      <c r="C13" s="77" t="s">
        <v>1</v>
      </c>
      <c r="D13" s="76" t="s">
        <v>92</v>
      </c>
      <c r="E13" s="38">
        <f>3*1.8*0.65</f>
        <v>3.5100000000000002</v>
      </c>
      <c r="F13" s="143"/>
      <c r="G13" s="48">
        <f t="shared" si="0"/>
        <v>0</v>
      </c>
    </row>
    <row r="14" spans="1:7" x14ac:dyDescent="0.2">
      <c r="A14" s="40">
        <v>9</v>
      </c>
      <c r="B14" s="78" t="s">
        <v>33</v>
      </c>
      <c r="C14" s="77" t="s">
        <v>2</v>
      </c>
      <c r="D14" s="76" t="s">
        <v>93</v>
      </c>
      <c r="E14" s="38">
        <f>3*0.08</f>
        <v>0.24</v>
      </c>
      <c r="F14" s="143"/>
      <c r="G14" s="48">
        <f t="shared" si="0"/>
        <v>0</v>
      </c>
    </row>
    <row r="15" spans="1:7" x14ac:dyDescent="0.2">
      <c r="A15" s="40">
        <v>10</v>
      </c>
      <c r="B15" s="78" t="s">
        <v>32</v>
      </c>
      <c r="C15" s="77" t="s">
        <v>30</v>
      </c>
      <c r="D15" s="76" t="s">
        <v>94</v>
      </c>
      <c r="E15" s="38">
        <f>3*100*2</f>
        <v>600</v>
      </c>
      <c r="F15" s="143"/>
      <c r="G15" s="48">
        <f t="shared" si="0"/>
        <v>0</v>
      </c>
    </row>
    <row r="16" spans="1:7" x14ac:dyDescent="0.2">
      <c r="A16" s="126"/>
      <c r="B16" s="136" t="s">
        <v>107</v>
      </c>
      <c r="C16" s="137"/>
      <c r="D16" s="141"/>
      <c r="E16" s="138"/>
      <c r="F16" s="149"/>
      <c r="G16" s="142"/>
    </row>
    <row r="17" spans="1:7" x14ac:dyDescent="0.2">
      <c r="A17" s="126"/>
      <c r="B17" s="139" t="s">
        <v>108</v>
      </c>
      <c r="C17" s="135" t="s">
        <v>31</v>
      </c>
      <c r="D17" s="140" t="s">
        <v>111</v>
      </c>
      <c r="E17" s="128">
        <f>48*0.05</f>
        <v>2.4000000000000004</v>
      </c>
      <c r="F17" s="146"/>
      <c r="G17" s="127">
        <f>F17*E17</f>
        <v>0</v>
      </c>
    </row>
    <row r="18" spans="1:7" x14ac:dyDescent="0.2">
      <c r="A18" s="126"/>
      <c r="B18" s="139" t="s">
        <v>109</v>
      </c>
      <c r="C18" s="135" t="s">
        <v>2</v>
      </c>
      <c r="D18" s="140" t="s">
        <v>112</v>
      </c>
      <c r="E18" s="128">
        <f>48*0.08</f>
        <v>3.84</v>
      </c>
      <c r="F18" s="146"/>
      <c r="G18" s="127">
        <f>F18*E18</f>
        <v>0</v>
      </c>
    </row>
    <row r="19" spans="1:7" ht="13.5" thickBot="1" x14ac:dyDescent="0.25">
      <c r="A19" s="126"/>
      <c r="B19" s="139" t="s">
        <v>110</v>
      </c>
      <c r="C19" s="135" t="s">
        <v>30</v>
      </c>
      <c r="D19" s="140" t="s">
        <v>113</v>
      </c>
      <c r="E19" s="128">
        <f>48*40*2</f>
        <v>3840</v>
      </c>
      <c r="F19" s="146"/>
      <c r="G19" s="127">
        <f>F19*E19</f>
        <v>0</v>
      </c>
    </row>
    <row r="20" spans="1:7" ht="15.75" thickBot="1" x14ac:dyDescent="0.25">
      <c r="B20" s="75" t="s">
        <v>29</v>
      </c>
      <c r="C20" s="74"/>
      <c r="D20" s="74"/>
      <c r="E20" s="73"/>
      <c r="F20" s="72"/>
      <c r="G20" s="71">
        <f>SUM(G8:G19)</f>
        <v>0</v>
      </c>
    </row>
  </sheetData>
  <pageMargins left="0.70866141732283472" right="0.70866141732283472" top="0.78740157480314965" bottom="0.78740157480314965" header="0.31496062992125984" footer="0.31496062992125984"/>
  <pageSetup paperSize="9" orientation="landscape" r:id="rId1"/>
  <headerFooter>
    <oddHeader>&amp;A</oddHeader>
    <oddFooter>Stránka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EF2605-04C6-4626-A0F4-2FDE517449E3}">
  <sheetPr>
    <tabColor rgb="FF92D050"/>
  </sheetPr>
  <dimension ref="A1:G27"/>
  <sheetViews>
    <sheetView topLeftCell="B1" zoomScaleNormal="100" workbookViewId="0">
      <pane ySplit="5" topLeftCell="A6" activePane="bottomLeft" state="frozen"/>
      <selection activeCell="F6" sqref="F6:F9"/>
      <selection pane="bottomLeft" activeCell="F6" sqref="F6:F9"/>
    </sheetView>
  </sheetViews>
  <sheetFormatPr defaultColWidth="9.140625" defaultRowHeight="12.75" x14ac:dyDescent="0.2"/>
  <cols>
    <col min="1" max="1" width="12.28515625" style="26" customWidth="1"/>
    <col min="2" max="2" width="56.42578125" style="97" customWidth="1"/>
    <col min="3" max="3" width="10.5703125" style="26" customWidth="1"/>
    <col min="4" max="4" width="15" style="96" customWidth="1"/>
    <col min="5" max="5" width="10" style="26" customWidth="1"/>
    <col min="6" max="6" width="11.42578125" style="26" customWidth="1"/>
    <col min="7" max="7" width="17" style="26" customWidth="1"/>
    <col min="8" max="8" width="11.42578125" style="1" bestFit="1" customWidth="1"/>
    <col min="9" max="16384" width="9.140625" style="1"/>
  </cols>
  <sheetData>
    <row r="1" spans="1:7" ht="18.75" x14ac:dyDescent="0.2">
      <c r="B1" s="123" t="s">
        <v>72</v>
      </c>
    </row>
    <row r="2" spans="1:7" s="3" customFormat="1" ht="15" x14ac:dyDescent="0.25">
      <c r="A2" s="4" t="s">
        <v>18</v>
      </c>
      <c r="B2" s="24" t="str">
        <f>Sumarizace!B2</f>
        <v>Chodník k nemocnici ul. Pod Chmelnicí, Trutnov</v>
      </c>
      <c r="C2" s="4"/>
      <c r="D2" s="21"/>
      <c r="E2" s="4"/>
      <c r="F2" s="4"/>
      <c r="G2" s="4"/>
    </row>
    <row r="3" spans="1:7" s="3" customFormat="1" ht="15" x14ac:dyDescent="0.25">
      <c r="A3" s="4" t="s">
        <v>17</v>
      </c>
      <c r="B3" s="24" t="s">
        <v>73</v>
      </c>
      <c r="C3" s="4"/>
      <c r="D3" s="21"/>
      <c r="E3" s="4"/>
      <c r="F3" s="4"/>
      <c r="G3" s="4"/>
    </row>
    <row r="4" spans="1:7" ht="13.5" thickBot="1" x14ac:dyDescent="0.25">
      <c r="A4" s="122"/>
    </row>
    <row r="5" spans="1:7" ht="13.5" thickBot="1" x14ac:dyDescent="0.25">
      <c r="A5" s="121" t="s">
        <v>71</v>
      </c>
      <c r="B5" s="120" t="s">
        <v>3</v>
      </c>
      <c r="C5" s="91" t="s">
        <v>44</v>
      </c>
      <c r="D5" s="119" t="s">
        <v>25</v>
      </c>
      <c r="E5" s="90" t="s">
        <v>43</v>
      </c>
      <c r="F5" s="90" t="s">
        <v>42</v>
      </c>
      <c r="G5" s="89" t="s">
        <v>22</v>
      </c>
    </row>
    <row r="6" spans="1:7" x14ac:dyDescent="0.2">
      <c r="A6" s="115"/>
      <c r="B6" s="117" t="s">
        <v>70</v>
      </c>
      <c r="C6" s="113"/>
      <c r="D6" s="112"/>
      <c r="E6" s="118"/>
      <c r="F6" s="110"/>
      <c r="G6" s="109"/>
    </row>
    <row r="7" spans="1:7" x14ac:dyDescent="0.2">
      <c r="A7" s="108" t="s">
        <v>51</v>
      </c>
      <c r="B7" s="107" t="s">
        <v>69</v>
      </c>
      <c r="C7" s="38" t="s">
        <v>68</v>
      </c>
      <c r="D7" s="106">
        <v>5</v>
      </c>
      <c r="E7" s="38">
        <v>5</v>
      </c>
      <c r="F7" s="143"/>
      <c r="G7" s="48">
        <f>E7*F7</f>
        <v>0</v>
      </c>
    </row>
    <row r="8" spans="1:7" x14ac:dyDescent="0.2">
      <c r="A8" s="115"/>
      <c r="B8" s="117" t="s">
        <v>39</v>
      </c>
      <c r="C8" s="113"/>
      <c r="D8" s="112"/>
      <c r="E8" s="113"/>
      <c r="F8" s="144"/>
      <c r="G8" s="116"/>
    </row>
    <row r="9" spans="1:7" ht="51" x14ac:dyDescent="0.2">
      <c r="A9" s="108" t="s">
        <v>67</v>
      </c>
      <c r="B9" s="107" t="s">
        <v>66</v>
      </c>
      <c r="C9" s="38" t="s">
        <v>35</v>
      </c>
      <c r="D9" s="106">
        <v>3</v>
      </c>
      <c r="E9" s="38">
        <v>3</v>
      </c>
      <c r="F9" s="143"/>
      <c r="G9" s="48">
        <f t="shared" ref="G9:G16" si="0">E9*F9</f>
        <v>0</v>
      </c>
    </row>
    <row r="10" spans="1:7" ht="25.5" x14ac:dyDescent="0.2">
      <c r="A10" s="108" t="s">
        <v>65</v>
      </c>
      <c r="B10" s="107" t="s">
        <v>64</v>
      </c>
      <c r="C10" s="38" t="s">
        <v>35</v>
      </c>
      <c r="D10" s="106">
        <v>3</v>
      </c>
      <c r="E10" s="38">
        <v>3</v>
      </c>
      <c r="F10" s="143"/>
      <c r="G10" s="48">
        <f t="shared" si="0"/>
        <v>0</v>
      </c>
    </row>
    <row r="11" spans="1:7" ht="38.25" x14ac:dyDescent="0.2">
      <c r="A11" s="108" t="s">
        <v>62</v>
      </c>
      <c r="B11" s="107" t="s">
        <v>63</v>
      </c>
      <c r="C11" s="38" t="s">
        <v>0</v>
      </c>
      <c r="D11" s="106" t="s">
        <v>95</v>
      </c>
      <c r="E11" s="38">
        <f>3*0.04/1000</f>
        <v>1.1999999999999999E-4</v>
      </c>
      <c r="F11" s="143"/>
      <c r="G11" s="48">
        <f t="shared" si="0"/>
        <v>0</v>
      </c>
    </row>
    <row r="12" spans="1:7" ht="38.25" x14ac:dyDescent="0.2">
      <c r="A12" s="108" t="s">
        <v>62</v>
      </c>
      <c r="B12" s="107" t="s">
        <v>61</v>
      </c>
      <c r="C12" s="38" t="s">
        <v>0</v>
      </c>
      <c r="D12" s="106" t="s">
        <v>96</v>
      </c>
      <c r="E12" s="38">
        <f>3*0.3/1000</f>
        <v>8.9999999999999987E-4</v>
      </c>
      <c r="F12" s="143"/>
      <c r="G12" s="48">
        <f t="shared" si="0"/>
        <v>0</v>
      </c>
    </row>
    <row r="13" spans="1:7" ht="25.5" x14ac:dyDescent="0.2">
      <c r="A13" s="108" t="s">
        <v>60</v>
      </c>
      <c r="B13" s="107" t="s">
        <v>59</v>
      </c>
      <c r="C13" s="38" t="s">
        <v>35</v>
      </c>
      <c r="D13" s="106">
        <v>3</v>
      </c>
      <c r="E13" s="38">
        <v>3</v>
      </c>
      <c r="F13" s="143"/>
      <c r="G13" s="48">
        <f t="shared" si="0"/>
        <v>0</v>
      </c>
    </row>
    <row r="14" spans="1:7" ht="25.5" x14ac:dyDescent="0.2">
      <c r="A14" s="108" t="s">
        <v>56</v>
      </c>
      <c r="B14" s="107" t="s">
        <v>58</v>
      </c>
      <c r="C14" s="38" t="s">
        <v>1</v>
      </c>
      <c r="D14" s="106">
        <v>3</v>
      </c>
      <c r="E14" s="38">
        <v>3</v>
      </c>
      <c r="F14" s="143"/>
      <c r="G14" s="48">
        <f t="shared" si="0"/>
        <v>0</v>
      </c>
    </row>
    <row r="15" spans="1:7" x14ac:dyDescent="0.2">
      <c r="A15" s="108" t="s">
        <v>55</v>
      </c>
      <c r="B15" s="107" t="s">
        <v>57</v>
      </c>
      <c r="C15" s="38" t="s">
        <v>2</v>
      </c>
      <c r="D15" s="106" t="s">
        <v>97</v>
      </c>
      <c r="E15" s="38">
        <f>3*100*2/1000</f>
        <v>0.6</v>
      </c>
      <c r="F15" s="143"/>
      <c r="G15" s="48">
        <f t="shared" si="0"/>
        <v>0</v>
      </c>
    </row>
    <row r="16" spans="1:7" x14ac:dyDescent="0.2">
      <c r="A16" s="108" t="s">
        <v>54</v>
      </c>
      <c r="B16" s="107" t="s">
        <v>53</v>
      </c>
      <c r="C16" s="38" t="s">
        <v>2</v>
      </c>
      <c r="D16" s="106" t="s">
        <v>97</v>
      </c>
      <c r="E16" s="38">
        <f>3*100*2/1000</f>
        <v>0.6</v>
      </c>
      <c r="F16" s="143"/>
      <c r="G16" s="48">
        <f t="shared" si="0"/>
        <v>0</v>
      </c>
    </row>
    <row r="17" spans="1:7" x14ac:dyDescent="0.2">
      <c r="A17" s="108"/>
      <c r="B17" s="133" t="s">
        <v>98</v>
      </c>
      <c r="C17" s="131"/>
      <c r="D17" s="132"/>
      <c r="E17" s="131"/>
      <c r="F17" s="145"/>
      <c r="G17" s="134"/>
    </row>
    <row r="18" spans="1:7" ht="51" x14ac:dyDescent="0.2">
      <c r="A18" s="115"/>
      <c r="B18" s="129" t="s">
        <v>99</v>
      </c>
      <c r="C18" s="128" t="s">
        <v>35</v>
      </c>
      <c r="D18" s="130">
        <v>96</v>
      </c>
      <c r="E18" s="128">
        <v>96</v>
      </c>
      <c r="F18" s="146"/>
      <c r="G18" s="127">
        <f t="shared" ref="G18:G23" si="1">F18*E18</f>
        <v>0</v>
      </c>
    </row>
    <row r="19" spans="1:7" ht="26.25" thickBot="1" x14ac:dyDescent="0.25">
      <c r="A19" s="108" t="s">
        <v>51</v>
      </c>
      <c r="B19" s="129" t="s">
        <v>100</v>
      </c>
      <c r="C19" s="128" t="s">
        <v>35</v>
      </c>
      <c r="D19" s="130">
        <v>96</v>
      </c>
      <c r="E19" s="128">
        <v>96</v>
      </c>
      <c r="F19" s="146"/>
      <c r="G19" s="127">
        <f t="shared" si="1"/>
        <v>0</v>
      </c>
    </row>
    <row r="20" spans="1:7" s="3" customFormat="1" ht="26.25" thickBot="1" x14ac:dyDescent="0.3">
      <c r="A20" s="101"/>
      <c r="B20" s="129" t="s">
        <v>101</v>
      </c>
      <c r="C20" s="128" t="s">
        <v>0</v>
      </c>
      <c r="D20" s="130" t="s">
        <v>104</v>
      </c>
      <c r="E20" s="128">
        <f>(48*0.05)/100</f>
        <v>2.4000000000000004E-2</v>
      </c>
      <c r="F20" s="146"/>
      <c r="G20" s="127">
        <f t="shared" si="1"/>
        <v>0</v>
      </c>
    </row>
    <row r="21" spans="1:7" ht="25.5" x14ac:dyDescent="0.2">
      <c r="B21" s="129" t="s">
        <v>102</v>
      </c>
      <c r="C21" s="128" t="s">
        <v>1</v>
      </c>
      <c r="D21" s="130" t="s">
        <v>105</v>
      </c>
      <c r="E21" s="128">
        <v>48</v>
      </c>
      <c r="F21" s="146"/>
      <c r="G21" s="127">
        <f t="shared" si="1"/>
        <v>0</v>
      </c>
    </row>
    <row r="22" spans="1:7" ht="25.5" x14ac:dyDescent="0.2">
      <c r="B22" s="129" t="s">
        <v>103</v>
      </c>
      <c r="C22" s="128" t="s">
        <v>2</v>
      </c>
      <c r="D22" s="130" t="s">
        <v>106</v>
      </c>
      <c r="E22" s="128">
        <f>(48*40*2)/1000</f>
        <v>3.84</v>
      </c>
      <c r="F22" s="146"/>
      <c r="G22" s="127">
        <f t="shared" si="1"/>
        <v>0</v>
      </c>
    </row>
    <row r="23" spans="1:7" ht="25.5" x14ac:dyDescent="0.2">
      <c r="B23" s="129" t="s">
        <v>53</v>
      </c>
      <c r="C23" s="128" t="s">
        <v>2</v>
      </c>
      <c r="D23" s="130" t="s">
        <v>106</v>
      </c>
      <c r="E23" s="128">
        <f>E22</f>
        <v>3.84</v>
      </c>
      <c r="F23" s="146"/>
      <c r="G23" s="127">
        <f t="shared" si="1"/>
        <v>0</v>
      </c>
    </row>
    <row r="24" spans="1:7" x14ac:dyDescent="0.2">
      <c r="B24" s="114"/>
      <c r="C24" s="113"/>
      <c r="D24" s="112"/>
      <c r="E24" s="111"/>
      <c r="F24" s="144"/>
      <c r="G24" s="109"/>
    </row>
    <row r="25" spans="1:7" x14ac:dyDescent="0.2">
      <c r="B25" s="107" t="s">
        <v>52</v>
      </c>
      <c r="C25" s="38" t="s">
        <v>49</v>
      </c>
      <c r="D25" s="106">
        <v>1</v>
      </c>
      <c r="E25" s="38">
        <v>1</v>
      </c>
      <c r="F25" s="143"/>
      <c r="G25" s="48">
        <f>E25*F25</f>
        <v>0</v>
      </c>
    </row>
    <row r="26" spans="1:7" ht="13.5" thickBot="1" x14ac:dyDescent="0.25">
      <c r="B26" s="105" t="s">
        <v>50</v>
      </c>
      <c r="C26" s="103" t="s">
        <v>49</v>
      </c>
      <c r="D26" s="104">
        <v>1</v>
      </c>
      <c r="E26" s="103">
        <v>1</v>
      </c>
      <c r="F26" s="147"/>
      <c r="G26" s="102">
        <f>E26*F26</f>
        <v>0</v>
      </c>
    </row>
    <row r="27" spans="1:7" ht="15.75" thickBot="1" x14ac:dyDescent="0.25">
      <c r="B27" s="100" t="s">
        <v>48</v>
      </c>
      <c r="C27" s="99"/>
      <c r="D27" s="98"/>
      <c r="E27" s="74"/>
      <c r="F27" s="72"/>
      <c r="G27" s="71">
        <f>SUM(G7:G26)</f>
        <v>0</v>
      </c>
    </row>
  </sheetData>
  <pageMargins left="0.78740157480314965" right="0.78740157480314965" top="0.98425196850393704" bottom="0.98425196850393704" header="0.51181102362204722" footer="0.51181102362204722"/>
  <pageSetup paperSize="9" scale="97" orientation="landscape" horizontalDpi="4294967293" r:id="rId1"/>
  <headerFooter alignWithMargins="0">
    <oddHeader>&amp;A</oddHeader>
    <oddFooter>Stránka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7</vt:i4>
      </vt:variant>
    </vt:vector>
  </HeadingPairs>
  <TitlesOfParts>
    <vt:vector size="11" baseType="lpstr">
      <vt:lpstr>Sumarizace</vt:lpstr>
      <vt:lpstr>Rozpočet rostlinný materiál</vt:lpstr>
      <vt:lpstr>Rozpočet ostatní materiál</vt:lpstr>
      <vt:lpstr>Rozpočet zahradnické práce</vt:lpstr>
      <vt:lpstr>'Rozpočet ostatní materiál'!Názvy_tisku</vt:lpstr>
      <vt:lpstr>'Rozpočet rostlinný materiál'!Názvy_tisku</vt:lpstr>
      <vt:lpstr>'Rozpočet zahradnické práce'!Názvy_tisku</vt:lpstr>
      <vt:lpstr>'Rozpočet ostatní materiál'!Oblast_tisku</vt:lpstr>
      <vt:lpstr>'Rozpočet rostlinný materiál'!Oblast_tisku</vt:lpstr>
      <vt:lpstr>'Rozpočet zahradnické práce'!Oblast_tisku</vt:lpstr>
      <vt:lpstr>Sumarizace!Oblast_tisku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Synková Petra, Mgr.</cp:lastModifiedBy>
  <cp:lastPrinted>2012-11-15T11:06:22Z</cp:lastPrinted>
  <dcterms:created xsi:type="dcterms:W3CDTF">2007-10-16T11:08:58Z</dcterms:created>
  <dcterms:modified xsi:type="dcterms:W3CDTF">2025-09-19T12:22:16Z</dcterms:modified>
</cp:coreProperties>
</file>